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9000" firstSheet="1" activeTab="9"/>
  </bookViews>
  <sheets>
    <sheet name="DEMONTAŽA" sheetId="1" r:id="rId1"/>
    <sheet name="GRADJEVINSKI RADOVI" sheetId="2" r:id="rId2"/>
    <sheet name="VODOVOD" sheetId="3" r:id="rId3"/>
    <sheet name="HIDRANTSKA MREZA" sheetId="4" state="hidden" r:id="rId4"/>
    <sheet name="KANALIZACIJA" sheetId="5" r:id="rId5"/>
    <sheet name="SANITARNA OPREMA" sheetId="6" r:id="rId6"/>
    <sheet name="REKAP.ViK" sheetId="7" r:id="rId7"/>
    <sheet name="ARHITEKTURA" sheetId="8" r:id="rId8"/>
    <sheet name="STRUJA" sheetId="9" r:id="rId9"/>
    <sheet name="REKAPITULACIJA" sheetId="10" r:id="rId10"/>
  </sheets>
  <definedNames>
    <definedName name="_xlnm.Print_Area" localSheetId="0">'DEMONTAŽA'!$A$1:$H$160</definedName>
    <definedName name="_xlnm.Print_Area" localSheetId="1">'GRADJEVINSKI RADOVI'!$A$1:$H$75</definedName>
    <definedName name="_xlnm.Print_Area" localSheetId="2">'VODOVOD'!$A$1:$H$93</definedName>
  </definedNames>
  <calcPr fullCalcOnLoad="1"/>
</workbook>
</file>

<file path=xl/sharedStrings.xml><?xml version="1.0" encoding="utf-8"?>
<sst xmlns="http://schemas.openxmlformats.org/spreadsheetml/2006/main" count="1881" uniqueCount="876">
  <si>
    <t>Nabavka i montaža ugaonog propusnog ventila Ø 1/2 za pisoar.
Obračun po komadu.</t>
  </si>
  <si>
    <r>
      <t xml:space="preserve">Nabavka, transport i montaža komplet podzemnog baštenskog hidranta </t>
    </r>
    <r>
      <rPr>
        <sz val="10"/>
        <rFont val="Arial"/>
        <family val="0"/>
      </rPr>
      <t>Ø</t>
    </r>
    <r>
      <rPr>
        <sz val="10"/>
        <rFont val="Arial"/>
        <family val="0"/>
      </rPr>
      <t>20mm sa čeličnom pocinkovanom cevi potrebne dužine, obujmicom za vezu na polietilensku cev, potrebnim fitinzima i ovalnom livenogvozdenom hidrantskom kapom.
Obračun po komadu.</t>
    </r>
  </si>
  <si>
    <t xml:space="preserve">Ispitivanje vodovodne mreže po deonicama i u celosti posle izvršene grube montaže, a pre postavljanja izolacionog plašta, na hidraulički pritisak koji meren na najnižem mestu treba da iznosi najmanje 12 bara. Obračun po m ispitane mreže. </t>
  </si>
  <si>
    <t>UKUPNO INSTALACIJE VODOVODA:</t>
  </si>
  <si>
    <t>Nabavka i transport potrebnog materijala i izvođenje priključka hidrantske mreže, prema hidrauličkom proračunu, na već postojeću vodovodnu mrežu objekta u novoprojektovanoj vodomernoj šahti.
Obračun po komadu izvedenog priključka u zavisnosti od prečnika cevi.</t>
  </si>
  <si>
    <t>Nabavka i montaža aparata za gašenje požara sa suvim prahom. Aparat montirati, okačiti tiplovima na zid  u neposrednoj blizini požarnih hidranata.
Plaća se po komadu montiranog aparata.</t>
  </si>
  <si>
    <t>Nabavka transport i montaža spoljnjeg nadzemnog požarnog hidranta NP 10 bara, sa svim potrebnim fazonskim elementima i spojnim materijalom za povezivanje na livenogvozdeni LS komad odgovarajućeg prečnika. Hidrant mora imati dve priključne spojke Ø 52 mm tip "C" i jednu Ø 75 mm tip "B". Nakon završene montaže izvršiti potrebno ispitivanje spoljnje hidrantske mreže, po propisima za protivpožarnu zaštitu.
Plaća se po komadu montiranog hidranta.</t>
  </si>
  <si>
    <t xml:space="preserve">Nabavka, transport i montaža redukcionog komada sa prirubnicom - FFR komada NP 10 bara, površinski zaštićenog plastificiranjem. U cenu uračunat i sav spojni i zaptivni materijal.
Obračunava se i plaća po ugrađenom komadu u zavisnosti od prečnika. </t>
  </si>
  <si>
    <t>Nabavka, transport i montaža liveno - gvozdenog nepovratnog ventila NP 16 bara sa vezom na flanšu  za ugradnju u vodomerno okno. Nepovratni ventil montirati horizontalno, poštujući smer kretanja fluida kako pokazuje strelica na kućištu. U cenu uračunat i sav spojni i zaptivni materijal.
Obračunava se i plaća po komadu ugrađenog ventila u zavisnosti od prečnika.</t>
  </si>
  <si>
    <t>Nabavka, transport i montaža liveno - gvozdenog ravnog propusnog ventila NP 16 bara sa vezom na flanšu za ugradnju u vodomerno okno. U cenu uračunat i sav spojni i zaptivni materijal.
Obračunava se i plaća po komadu ugrađenog ventila u zavisnosti od prečnika ventila.</t>
  </si>
  <si>
    <t>Nabavka, transport i montaža liveno - gvozdenog ravnog propusnog ventila NP 16 bara sa ispustom i vezom na flanšu za ugradnju u vodomerno okno. U cenu uračunat i sav spojni i zaptivni materijal.
Obračunava se i plaća po komadu ugrađenog ventila u zavisnosti od prečnika.</t>
  </si>
  <si>
    <t>Nabavka, transport i montaža hvatača nečistoće NP 16 bara sa jednodelnim kućištem i poklopcem od sivog liva i pletenim sitom od nerđajuće otporne žice. Hvatač nečistoće montirati horizontalno sa poklopcem sa donje strane. U cenu uračunat i sav spojni i zaptivni materijal.
Obračunava se i plaća po komadu ugrađenog hvatača nečistoće u zavisnosti od prečnika.</t>
  </si>
  <si>
    <t>FFR 150/80</t>
  </si>
  <si>
    <t>FFR 100/80</t>
  </si>
  <si>
    <t>PR 100/4"</t>
  </si>
  <si>
    <t>Nabavka, transport i montaža montažno-demontažnog komada MDK "A" NP 10 bara. U cenu uračunat i sav spojni i zaptivni materijal.
Obračunava se i plaća po ugrađenom MDK komadu u zavisnosti od prečnika.</t>
  </si>
  <si>
    <t>HDPE Ø32</t>
  </si>
  <si>
    <t>HDPE Ø40</t>
  </si>
  <si>
    <t>HDPE Ø110</t>
  </si>
  <si>
    <t>HDPE Ø160</t>
  </si>
  <si>
    <t>HDPE Ø50</t>
  </si>
  <si>
    <t>HDPE Ø63</t>
  </si>
  <si>
    <t>HDPE Ø75</t>
  </si>
  <si>
    <t>HDPE Ø125</t>
  </si>
  <si>
    <t>HDPE Ø140</t>
  </si>
  <si>
    <t>HDPE Ø180</t>
  </si>
  <si>
    <t>HDPE Ø200</t>
  </si>
  <si>
    <t>HDPE Ø225</t>
  </si>
  <si>
    <t>HDPE Ø250</t>
  </si>
  <si>
    <t>HDPE Ø315</t>
  </si>
  <si>
    <t>POC Ø 2 1/2" (63 mm)</t>
  </si>
  <si>
    <t>POC Ø 2"       (50 mm)</t>
  </si>
  <si>
    <t>POC Ø 6/4"    (40 mm)</t>
  </si>
  <si>
    <t>POC Ø 5/4"    (32 mm)</t>
  </si>
  <si>
    <t>POC Ø 1"       (25 mm)</t>
  </si>
  <si>
    <t>POC Ø 3/4"    (20 mm)</t>
  </si>
  <si>
    <t>POC Ø 1/2"    (13 mm)</t>
  </si>
  <si>
    <t>POC Ø 3"       (75 mm)</t>
  </si>
  <si>
    <t>POC Ø 4"       (100 mm)</t>
  </si>
  <si>
    <r>
      <t>Zatrpavanje kanalskog rova materijalom iz iskopa, posle montaže  i izvršenog ispitivanja izvedene vodovodne ili kanalizacione mreže i zatrpavanja peskom. Zatrpavanje izvršiti po odobrenju nadzornog organa, odnosno predstavnika investitora  i sačinjenog  zapisnika o izvršenom ispitivanju vodovodne ili kanalizacione mreže. Kod zatrpavanja voditi računa da prvi sloj bude sitna zemlja, bez krupnijih komada i kamena koji bi mogli da oštete cevi. Pri zatrpavanju zemlju nabijati u slojevima od 10 - 20 cm, do potrebne zbijenosti, vodeći računa da ne dođe do oštetećenja cevi.
Obračun po m</t>
    </r>
    <r>
      <rPr>
        <vertAlign val="superscript"/>
        <sz val="10"/>
        <rFont val="Arial"/>
        <family val="2"/>
      </rPr>
      <t>3</t>
    </r>
    <r>
      <rPr>
        <sz val="10"/>
        <rFont val="Arial"/>
        <family val="2"/>
      </rPr>
      <t xml:space="preserve"> zatrpanog rova.</t>
    </r>
  </si>
  <si>
    <t>Komplet za vodomer Ø 1/2" (13 mm)</t>
  </si>
  <si>
    <t>Prevezivanje vodovodne mreže kompleksa na uličnu vodovodnu mrežu. Cenom je obuhvaćen sav potreban spojni i zaptivni materijal za prevezivanje.
Obračun po komadu izvedenog prevezivanja.</t>
  </si>
  <si>
    <t>Nabavka potrebnog materijala i montaža komplet vodomera sa sledećim elementima:
- Vodomer sa suvim mehanizmom
- Komplet opreme za daljinsko očitavanje
- Ravni propusni ventil sa točkićem za zatvaranje,
- Ravni propusni ventil sa točkićem za zatvaranje i sa ispusnom slavinom,
- Hvatač nečistoća
- Nepovratni ventil,
- Ostali potrebni spojni materijal.
Komplet ugrađeno plaća se po komadu.</t>
  </si>
  <si>
    <t>Nabavka transport i montaža livenogvozdenih cevi sa svim potrebnim fazonskim komadima (fitinzima), za izvođenje instalacije u rovu van objekta. Cevi montirati po planu i specifikaciji. U cenu montaže ulaze svi potrebni delovi, materijal i radna snaga, raznošenje cevi duž rova, spuštanje i polaganje po niveleti, obeležavanje položaja cevi u objektu, sečenje cevi, izrada navoja (gvintova),  kao i premazivanje cevi bitumenom ili bitulitom zaštita jutom i izvođenje termo izolacije.
Obračunava se i plaća po m’ montiranog cevovoda.</t>
  </si>
  <si>
    <t>LG Ø150 mm</t>
  </si>
  <si>
    <t xml:space="preserve">Ispitivanje požarnih hidranata na pritisak i proticaj u svemu prema važećim propisima, sa pribavljanjem potvrde o izvršenom ispitivanju od strane ovlašćenog preduzeća za ovu vrstu radova.
Obračun po komadu. </t>
  </si>
  <si>
    <r>
      <t>Raskopavanje asfaltnih površina van objekta radi prolaska kanalskih rovova vodovodne ili kanalizacione mreže širine u zavisnosti od prečnika cevovoda i njihovo vraćanje u prvobitno stanje.
Obračunava se i plaća po m</t>
    </r>
    <r>
      <rPr>
        <vertAlign val="superscript"/>
        <sz val="10"/>
        <rFont val="Arial"/>
        <family val="2"/>
      </rPr>
      <t>2</t>
    </r>
    <r>
      <rPr>
        <sz val="10"/>
        <rFont val="Arial"/>
        <family val="2"/>
      </rPr>
      <t>.</t>
    </r>
  </si>
  <si>
    <r>
      <t>Raskopavanje betonskih površina i podova radi prolaska kanalskih rovova vodovodne ili kanalizacione mreže širine u zavisnosti od prečnika cevovoda i njihovo vraćanje u prvobitno stanje.
Obračunava se i plaća po m</t>
    </r>
    <r>
      <rPr>
        <vertAlign val="superscript"/>
        <sz val="10"/>
        <rFont val="Arial"/>
        <family val="2"/>
      </rPr>
      <t>2</t>
    </r>
    <r>
      <rPr>
        <sz val="10"/>
        <rFont val="Arial"/>
        <family val="2"/>
      </rPr>
      <t>.</t>
    </r>
  </si>
  <si>
    <t>Hidrant, nadzemni Ø80 mm</t>
  </si>
  <si>
    <t>Hidrant, podzemni Ø80 mm</t>
  </si>
  <si>
    <r>
      <t>Iskop zemlje za kanalske rovove vodovodne ili  kanalizacione mreže, vodovodna okna i revizione šahte u terenu III kategorije sa pravilnim odsecanjem bočnih strana i grubim planiranjem dna rova prema projektovanim kotama i padovima.  Iskopanu zemlju odbaciti na jednu stranu rova, najmanje 1.0 m od ivice rova i obezbediti od obrušavanja, u skladu sa propisima za datu vrstu iskopa. Jedinačnom cenom obuhvaćeno je crpljenje eventualne podzemne vode i svo, po propisima, potrebno  razupiranje rova. Detalj razupiranja daje izvođač radova u zavisnosti od načina iskopa, prema statičkom proračunu i tehničkim propisima za određenu dubinu kanalskog rova.
Obračun po m</t>
    </r>
    <r>
      <rPr>
        <vertAlign val="superscript"/>
        <sz val="10"/>
        <rFont val="Arial"/>
        <family val="2"/>
      </rPr>
      <t>3</t>
    </r>
    <r>
      <rPr>
        <sz val="10"/>
        <rFont val="Arial"/>
        <family val="2"/>
      </rPr>
      <t xml:space="preserve"> iskopanog rova.</t>
    </r>
  </si>
  <si>
    <r>
      <t>Fino planiranje dna rova u odgovarajućem nagibu za plaganje vodovodnih ili kanalizacionih cevi, a pre ubacivanja peska u rov i izrade posteljice.
Obračun po m</t>
    </r>
    <r>
      <rPr>
        <vertAlign val="superscript"/>
        <sz val="10"/>
        <rFont val="Arial"/>
        <family val="2"/>
      </rPr>
      <t>2</t>
    </r>
    <r>
      <rPr>
        <sz val="10"/>
        <rFont val="Arial"/>
        <family val="2"/>
      </rPr>
      <t xml:space="preserve"> planiranog rova.</t>
    </r>
  </si>
  <si>
    <r>
      <t>Nabavka transport i ubacivanje peska u rov za izradu posteljice vodovodnih ili kanalizacionih cevi  i zatrpavanje cevi u sloju najmanje debnjine 10+D+10 cm. Pre polaganja cevi pesak razastrti u sloju od 10 cm i izravnati. Po izvršenom polaganju i ispitivanju cevi, peskom zatrpati cev sa podbijanjem oko cevi. Ostatak peska razastrti iznad cevi u sloju od 10 cm. Maksimalna krupnoća peska 3 - 4 mm. 
Obračun po m</t>
    </r>
    <r>
      <rPr>
        <vertAlign val="superscript"/>
        <sz val="10"/>
        <rFont val="Arial"/>
        <family val="2"/>
      </rPr>
      <t>3</t>
    </r>
    <r>
      <rPr>
        <sz val="10"/>
        <rFont val="Arial"/>
        <family val="2"/>
      </rPr>
      <t xml:space="preserve"> ubačenog peska. </t>
    </r>
  </si>
  <si>
    <r>
      <t>Nabavka i transport šljunka prirodne granulacije i zatrpavanje kanalskog rova šljunkom, posle montaže  i izvršenog ispitivanja izvedene vodovodne ili kanalizacione mreže i zatrpavanja peskom. Zatrpavanje izvršiti po odobrenju nadzornog organa, odnosno predstavnika investitora  i sačinjenog  zapisnika o izvršenom ispitivanju izvedene vodovodne/kanalizacione mreže. Pri zatrpavanju šljunak nabijati u slojevima od 10 - 20 cm, do potrebne zbijenosti, vodeći računa da ne dođe do oštetećenja cevi.
Obračun po m</t>
    </r>
    <r>
      <rPr>
        <vertAlign val="superscript"/>
        <sz val="10"/>
        <rFont val="Arial"/>
        <family val="2"/>
      </rPr>
      <t>3</t>
    </r>
    <r>
      <rPr>
        <sz val="10"/>
        <rFont val="Arial"/>
        <family val="2"/>
      </rPr>
      <t xml:space="preserve"> zatrpanog rova.</t>
    </r>
  </si>
  <si>
    <r>
      <t>Nabavka, isporuka i montaza liveno-gvozdenih poklopaca od nodularnog liva tip "Purator P-Top" PUR 11250LD proizveden i testiran u skladu sa EN 124; Svetlog otvora DN 600 mm, ugradbene visine 750 mm i spoljnog precnika rama 785 mm, klase nosivosti 250 kN sa (bez) otvorom za ventilaciju; Poklopac je sa integrisanim elastomernim uloškom protiv buke i zaključavanjem sa dvostrukom oprugom u poklopcu. Mogućnost fiksiranja poklopca na 90</t>
    </r>
    <r>
      <rPr>
        <sz val="10"/>
        <color indexed="8"/>
        <rFont val="Arial"/>
        <family val="2"/>
      </rPr>
      <t>° pri zatvaranju i u otvorenoj poziciji na 100°.</t>
    </r>
    <r>
      <rPr>
        <sz val="10"/>
        <rFont val="Arial"/>
        <family val="2"/>
      </rPr>
      <t xml:space="preserve"> Poklopac je namenjen za saobraćajnice sa umerenim intenzitetom saobraćaja.
Obračun po komadu ugrađenog poklopca sa ramom.</t>
    </r>
  </si>
  <si>
    <t>DN 80</t>
  </si>
  <si>
    <t>Za ventil DN 80</t>
  </si>
  <si>
    <t>Nabavka transport i montaža zatvarača tip EURO 20 (za ugradbenu garnituru).
Obračun po komadu ugrađenog zatvarača.</t>
  </si>
  <si>
    <t>III</t>
  </si>
  <si>
    <t>HIDRANTSKA MREŽA</t>
  </si>
  <si>
    <t>Komplet za vodomer Ø 2" (50 mm)</t>
  </si>
  <si>
    <t>Bojlera zapremine 80 l, snage grejača 2000 W</t>
  </si>
  <si>
    <t>Nabavka, transport i ugradnja livenogvozdene okrugle ulične kape, za ventile, sa poklopcem Ø190mm,  H=270mm, ukupne težine 14 kg. Jediničnom cenom obuhvatiti i potrebnu količinu betona MB20 za izradu stope i fiksiranje kape.
Obračun po komadu ugrađene ulične kape.</t>
  </si>
  <si>
    <t>Ispitivanje izvedene hidrantske mreže na probni pritisak dva puta veći od radnog u trajanju od 12 sati po ispitivanoj deonici, po propisima za ovu vrstu radova. Po pregledu mreže, obavezno zameniti ili popraviti sva mesta na kojima je došlo do procurivanja. Posle izvršene probe na pritisak, mrežu dezinfikovati, isprati i zapisnički predati korisniku.
Plaća se po m' ispitane vodovodne mreže.</t>
  </si>
  <si>
    <t>12</t>
  </si>
  <si>
    <t>Tip S9</t>
  </si>
  <si>
    <t>Tip S50</t>
  </si>
  <si>
    <t>m'</t>
  </si>
  <si>
    <r>
      <t>m</t>
    </r>
    <r>
      <rPr>
        <vertAlign val="superscript"/>
        <sz val="10"/>
        <rFont val="Arial"/>
        <family val="2"/>
      </rPr>
      <t>3</t>
    </r>
  </si>
  <si>
    <r>
      <t>m</t>
    </r>
    <r>
      <rPr>
        <vertAlign val="superscript"/>
        <sz val="10"/>
        <rFont val="Arial"/>
        <family val="2"/>
      </rPr>
      <t>2</t>
    </r>
  </si>
  <si>
    <t>Količina</t>
  </si>
  <si>
    <t>Ukupno</t>
  </si>
  <si>
    <t>kom.</t>
  </si>
  <si>
    <t>UKUPNO HIDRANTSKA MREŽA:</t>
  </si>
  <si>
    <t>Hidrant Ø100 mm</t>
  </si>
  <si>
    <t>Vodomer Ø 100 mm</t>
  </si>
  <si>
    <r>
      <t>Vodomer Ø</t>
    </r>
    <r>
      <rPr>
        <sz val="9"/>
        <rFont val="Arial"/>
        <family val="2"/>
      </rPr>
      <t xml:space="preserve">  </t>
    </r>
    <r>
      <rPr>
        <sz val="10"/>
        <rFont val="Arial"/>
        <family val="2"/>
      </rPr>
      <t xml:space="preserve"> 50 mm</t>
    </r>
  </si>
  <si>
    <r>
      <t>Ventil Ø</t>
    </r>
    <r>
      <rPr>
        <sz val="9"/>
        <rFont val="Arial"/>
        <family val="2"/>
      </rPr>
      <t xml:space="preserve">  </t>
    </r>
    <r>
      <rPr>
        <sz val="10"/>
        <rFont val="Arial"/>
        <family val="2"/>
      </rPr>
      <t xml:space="preserve"> 50 mm</t>
    </r>
  </si>
  <si>
    <t>Ventil Ø 100 mm</t>
  </si>
  <si>
    <t>Vazdušni ventil Ø  50 mm</t>
  </si>
  <si>
    <r>
      <t>Ventil Ø</t>
    </r>
    <r>
      <rPr>
        <sz val="9"/>
        <rFont val="Arial"/>
        <family val="2"/>
      </rPr>
      <t xml:space="preserve">   </t>
    </r>
    <r>
      <rPr>
        <sz val="10"/>
        <rFont val="Arial"/>
        <family val="2"/>
      </rPr>
      <t>80 mm</t>
    </r>
  </si>
  <si>
    <t xml:space="preserve">PREDMER I PREDRAČUN - Instalacije vodovoda i kanalizacije  </t>
  </si>
  <si>
    <t>Opis</t>
  </si>
  <si>
    <t>Jedinica mere</t>
  </si>
  <si>
    <t>I</t>
  </si>
  <si>
    <t>GRAĐEVINSKI RADOVI</t>
  </si>
  <si>
    <r>
      <t>m</t>
    </r>
    <r>
      <rPr>
        <vertAlign val="superscript"/>
        <sz val="10"/>
        <rFont val="Arial"/>
        <family val="2"/>
      </rPr>
      <t>3</t>
    </r>
  </si>
  <si>
    <r>
      <t>m</t>
    </r>
    <r>
      <rPr>
        <vertAlign val="superscript"/>
        <sz val="10"/>
        <rFont val="Arial"/>
        <family val="2"/>
      </rPr>
      <t>2</t>
    </r>
  </si>
  <si>
    <t>3</t>
  </si>
  <si>
    <t>4</t>
  </si>
  <si>
    <t>5</t>
  </si>
  <si>
    <t>6</t>
  </si>
  <si>
    <r>
      <t>Utovar i transport iskopanog materijala na deponiju na udaljenosti do 10 km sa grubim planiranjem na deponiji. Obračun po m</t>
    </r>
    <r>
      <rPr>
        <vertAlign val="superscript"/>
        <sz val="10"/>
        <rFont val="Arial"/>
        <family val="2"/>
      </rPr>
      <t>3</t>
    </r>
    <r>
      <rPr>
        <sz val="10"/>
        <rFont val="Arial"/>
        <family val="2"/>
      </rPr>
      <t>.</t>
    </r>
  </si>
  <si>
    <t>7</t>
  </si>
  <si>
    <t>kom</t>
  </si>
  <si>
    <t xml:space="preserve"> </t>
  </si>
  <si>
    <t>11</t>
  </si>
  <si>
    <t>Poklopac težine 52,5 kg</t>
  </si>
  <si>
    <t xml:space="preserve">Ø 75 mm </t>
  </si>
  <si>
    <t xml:space="preserve">Ø  50 mm </t>
  </si>
  <si>
    <t xml:space="preserve">Ø  32 mm </t>
  </si>
  <si>
    <t>UKUPNO GRAĐEVINSKI RADOVI:</t>
  </si>
  <si>
    <t xml:space="preserve">Jedinicna cena </t>
  </si>
  <si>
    <t>Pos.</t>
  </si>
  <si>
    <t>Nabavka potrebnog materijala i izrada izolacije vodovodne mreže, koja se polaže u rovu ili ispod poda u sloju peska, izolacionim plaštom tipa "KONDOR-3" ili odgovarajućom drugog proizvodjača, sa varenjem spojeva. 
Obračun po m' izvedene izolacije.</t>
  </si>
  <si>
    <t>- vodovodna mreža</t>
  </si>
  <si>
    <t>- kanalizaciona mreža</t>
  </si>
  <si>
    <t>Nabavka potrebnog materijala i izrada betonskih revizionih silaza svetlog otvora 1000 mm, od gotovih betonskih elemenata za izradom betonskog dna silaza sa kinetom od betona MB 20. U cenu je obračunata nabavka i transport potrebnog materijala, izrada i obrada kinete,potrebni fazonski komadi, kao i obrada unutrašnjih zidova cementnim malterom. 
Obračun po m' izvedenog silaza mereno od dna kinete do gornje ivice poklopca.</t>
  </si>
  <si>
    <r>
      <t xml:space="preserve">Nabavka, transport i ugradnja betonskog separatora masti tip LIPUMAX NS1-2 SF200L, proizvod firme </t>
    </r>
    <r>
      <rPr>
        <sz val="10"/>
        <rFont val="Arial"/>
        <family val="2"/>
      </rPr>
      <t>ACO,</t>
    </r>
    <r>
      <rPr>
        <sz val="10"/>
        <rFont val="Arial"/>
        <family val="2"/>
      </rPr>
      <t xml:space="preserve"> ili  drugog proizvođača istih karakteristika, za dubinu ugradnje u svemu prema projektu. Cenom obuhvatiti pripremne i završne radove za postavljanje separatora i kompletnu njegovu montažu.
Plaća se po komadu ugrađenog separatora, kompletno ugrađenog u svemu prema uputstvu proizvođača, ispitanog i spremnog za upotrebu.</t>
    </r>
  </si>
  <si>
    <t>Nabavka, transport i montaža čeličnih pocinkovanih cevi sa svim potrebnim fazonskim komadima (fitinzima), za izvođenje instalacije vodovoda u objektu i u rovu van objekta. Cevi montirati po planu i specifikaciji. U cenu montaže ulaze svi potrebni delovi, materijal i radna snaga, raznošenje cevi duž rova, spuštanje i polaganje po niveleti, obeležavanje položaja cevi u objektu, sva štemovanja i probijanje ili dubljenje zidova  i međuspratne konstrukcije, sečenje cevi, izrada navoja (gvintova),  kao i premazivanje cevi bitumenom ili bitulitom, zaštita jutom i izvođenje termo izolacije.
Obračunava se i plaća po m’ montiranog cevovoda u zavisnosti od prečnika cevi.</t>
  </si>
  <si>
    <r>
      <t>Ventil Ø</t>
    </r>
    <r>
      <rPr>
        <sz val="9"/>
        <rFont val="Arial"/>
        <family val="2"/>
      </rPr>
      <t xml:space="preserve">   </t>
    </r>
    <r>
      <rPr>
        <sz val="10"/>
        <rFont val="Arial"/>
        <family val="2"/>
      </rPr>
      <t>65 mm</t>
    </r>
  </si>
  <si>
    <r>
      <t>Hvatač nečistoće Ø</t>
    </r>
    <r>
      <rPr>
        <sz val="9"/>
        <rFont val="Arial"/>
        <family val="2"/>
      </rPr>
      <t xml:space="preserve">  </t>
    </r>
    <r>
      <rPr>
        <sz val="10"/>
        <rFont val="Arial"/>
        <family val="2"/>
      </rPr>
      <t xml:space="preserve"> 50 mm</t>
    </r>
  </si>
  <si>
    <r>
      <t>Hvatač nečistoće Ø</t>
    </r>
    <r>
      <rPr>
        <sz val="9"/>
        <rFont val="Arial"/>
        <family val="2"/>
      </rPr>
      <t xml:space="preserve">   </t>
    </r>
    <r>
      <rPr>
        <sz val="10"/>
        <rFont val="Arial"/>
        <family val="2"/>
      </rPr>
      <t>80 mm</t>
    </r>
  </si>
  <si>
    <t>Hvatač nečistoće Ø 100 mm</t>
  </si>
  <si>
    <r>
      <t>Hvatač nečistoće Ø</t>
    </r>
    <r>
      <rPr>
        <sz val="9"/>
        <rFont val="Arial"/>
        <family val="2"/>
      </rPr>
      <t xml:space="preserve">   </t>
    </r>
    <r>
      <rPr>
        <sz val="10"/>
        <rFont val="Arial"/>
        <family val="2"/>
      </rPr>
      <t>65 mm</t>
    </r>
  </si>
  <si>
    <t>Nabavka transport i montaža teleskopske ugradbene  garniture za ventile tipa EURO 20, za dubinu ugradnje 1.0-1.5 m .
Obračun po komadu ugrađene ugradbene garniture.</t>
  </si>
  <si>
    <t>Nabavka, transport i montaža vazdušnih ventila sa jednom kuglom za ugradnju na vrhu hidrantskih vertikala.
Obračunava se i plaća po komadu ugrađenog ventila u zavisnosti od prečnika ventila.</t>
  </si>
  <si>
    <t>Vazdušni ventil Ø  80 mm</t>
  </si>
  <si>
    <t>Vazdušni ventil Ø200 mm</t>
  </si>
  <si>
    <r>
      <t>Vodomer Ø</t>
    </r>
    <r>
      <rPr>
        <sz val="9"/>
        <rFont val="Arial"/>
        <family val="2"/>
      </rPr>
      <t xml:space="preserve">   </t>
    </r>
    <r>
      <rPr>
        <sz val="10"/>
        <rFont val="Arial"/>
        <family val="2"/>
      </rPr>
      <t>63 mm</t>
    </r>
  </si>
  <si>
    <t>- hidrantska mreža</t>
  </si>
  <si>
    <r>
      <t>Nabavka materijala i izrada betonskih anker blokova za oslanjanje i sidrenje cevi, fazonskih komada i armature vodovodne mreže i betonskih postolja za postavljanje nadzemnih hidranata i hidrantskih samostojećih ormana. U cenu je uračunata i potrebna oplata.
Obračunava se i plaća po m</t>
    </r>
    <r>
      <rPr>
        <vertAlign val="superscript"/>
        <sz val="10"/>
        <rFont val="Arial"/>
        <family val="2"/>
      </rPr>
      <t>3</t>
    </r>
    <r>
      <rPr>
        <sz val="10"/>
        <rFont val="Arial"/>
        <family val="2"/>
      </rPr>
      <t xml:space="preserve"> ugrađenog betona.</t>
    </r>
  </si>
  <si>
    <t>Nabavka i montaža komplet požarnog hidranta sa ormarić od nerđajućeg čelika - inox dimenzija 500x500x140 mm, sa punim vratima, sa oznakom "H" na vratima. Komplet sadrži sledeću opremu:
- crevo Ø 52 mm x 15 m sa spojkama
- ugaoni ventil MS 2" sa stabilnom spojkom Ø 52 mm
- okretni nastavak MS 2"
- mlaznica Ø52/12 mm sa zasunom,
- ključ za montažu spojeva “C”,
- brava sa tri ključa.
Nakon završene montaže izvršiti potrebno ispitivanje hidrantske mreže, po propisima za protivpožarnu zaštitu.
Plaća se po komadu ugrađenog hidranta.</t>
  </si>
  <si>
    <t>- za ugradnju u zidu</t>
  </si>
  <si>
    <t>- za ugradnju na zidu</t>
  </si>
  <si>
    <t xml:space="preserve">Ispiranje i dezinfekcija celokupne vodovodne mreže u skladu sa važećim propisima i pribavljanje potvrde o kvalitetu vode iz mreže od nadležnog instituta za ovu vrstu radova. Obračun po m isprane i dezinfikovane mreže. </t>
  </si>
  <si>
    <t xml:space="preserve">Nabavka, transport i montaža ravne prirubnice sa navojem NP 10 bara. U cenu uračunat i sav spojni i zaptivni materijal.
Obračunava se i plaća po komadu ugrađene prirubnice u zavisnosti od prečnika. </t>
  </si>
  <si>
    <r>
      <t>Nabavka transport i montaža  Woltmanovog vodomera tip WP Dynamic DN80, Qn=120 m</t>
    </r>
    <r>
      <rPr>
        <vertAlign val="superscript"/>
        <sz val="10"/>
        <rFont val="Arial"/>
        <family val="2"/>
      </rPr>
      <t>3</t>
    </r>
    <r>
      <rPr>
        <sz val="10"/>
        <rFont val="Arial"/>
        <family val="2"/>
      </rPr>
      <t>/h, 50</t>
    </r>
    <r>
      <rPr>
        <vertAlign val="superscript"/>
        <sz val="10"/>
        <rFont val="Arial"/>
        <family val="2"/>
      </rPr>
      <t>o</t>
    </r>
    <r>
      <rPr>
        <sz val="10"/>
        <rFont val="Arial"/>
        <family val="2"/>
      </rPr>
      <t>C, PN 16 klase A, proizvođača JORDAN YU d.o.o., Beograd, ili vodomera drugog proizvođača sličnih karakteristikasa, sa prirubnicama i plastificiranom  spoljnom površinom.
Obračun po komadu ugrađenog vodomera.</t>
    </r>
  </si>
  <si>
    <t>Nabavka i ugrađivanje komplet postrojenja za povećanje pritiska proizvodnje "Wilo “. Kombinovano postrojenje se sastoji od pumpi, odgovarajućih hidrocila, sklopki, manometara, komandno - razvodnog ormara, obilaznog voda potrebne dužine sa nepovratnim ventilom i dva propusna ventila, kao  i ostalim elementima koji omogućavaju automatizovan rad celog sistema.
Plaća se po komadu montiranog, ispitanog i puštenog u rad postrojenja.</t>
  </si>
  <si>
    <t>Wilo-Economy CO-4 MHI 1604/ER</t>
  </si>
  <si>
    <t>Nabavka i montaža čeličnih nosača, raznih dimenzija (DN50, DN 75 I DN100) shodno potrebi vešanja cevi.
Obračunava se i plaća po metru ugrađenih cevi zajedno sa obezbeđenjem.</t>
  </si>
  <si>
    <t>Ventil Ø 15 mm</t>
  </si>
  <si>
    <t>Ventil Ø 20 mm</t>
  </si>
  <si>
    <t>Ventil Ø 32 mm</t>
  </si>
  <si>
    <t>Konzolna WC šolja za invalide - "INCEA" AD 04</t>
  </si>
  <si>
    <t>Zidni držač za invalide ravni - "KOIN" 750 BRO750</t>
  </si>
  <si>
    <t>Zidni držač za invalide pokretni - "KOIN" BGO800</t>
  </si>
  <si>
    <t>Ventil Ø 40 mm</t>
  </si>
  <si>
    <t>Ventil Ø 50 mm</t>
  </si>
  <si>
    <t>Ventil Ø 63 mm</t>
  </si>
  <si>
    <t>Nabavka transport i montaža luka sa stopom (LS komad) sa Epoxy zaštitnim premazom.
Obračun po komadu ugrađenog komada.</t>
  </si>
  <si>
    <t>Nabavka, transport i montaža kuglastog propusnog ventila.
Obračunava se i plaća po kom. ugrađenog ventila.</t>
  </si>
  <si>
    <t>Tip S1</t>
  </si>
  <si>
    <t>Tip S1.5</t>
  </si>
  <si>
    <t>Tip S2</t>
  </si>
  <si>
    <t>Tip S3</t>
  </si>
  <si>
    <t>Tip S6</t>
  </si>
  <si>
    <t>Tip S100</t>
  </si>
  <si>
    <t>Ventil Ø 1"</t>
  </si>
  <si>
    <t>Ventil Ø 1/2"</t>
  </si>
  <si>
    <t>Ventil Ø 5/4"</t>
  </si>
  <si>
    <t>Ventil Ø 6/4"</t>
  </si>
  <si>
    <t>Ventil Ø 2"</t>
  </si>
  <si>
    <t>Ventil Ø 2 1/2"</t>
  </si>
  <si>
    <t>Ventil Ø 3"</t>
  </si>
  <si>
    <t>Ventil Ø 4"</t>
  </si>
  <si>
    <t>DN 4"</t>
  </si>
  <si>
    <t>DN 3"</t>
  </si>
  <si>
    <t>HDPE Ø110 mm na HPDE Ø110 mm</t>
  </si>
  <si>
    <t>Nabavka transport i montaža potrebnog materijala za prevezivanje postojećeg spoljnjeg podzemnog požarnog hidranta NP 10 bara na novoprojektovani HDPE cevovod Ø 110 mm. Cenom su obuhvaćeni svi potrebni fazonski elementima i spojni materijal za prvezivanje.
Plaća se po komadu prevezanog hidranta.</t>
  </si>
  <si>
    <t>Nabavka i postavljanje lepljenjem izolacije na vidno vođenim cevima hidrantske mreže, od izolacionog    plašta    tipa "Armaflex" ili izolacionim materijalom drugog proizvođača, istih ili sličnih karakteristika. Izolacioni plašt mora biti paronepropustan, a debljina zida plašta je minimalno 13 mm. Nakon izrade izolacije sve spojeve obraditi samolepljivom trakom.
Obračun po dužnom metru izolovanih cevi.</t>
  </si>
  <si>
    <t>2</t>
  </si>
  <si>
    <t>8</t>
  </si>
  <si>
    <t>šahta unutrašnjih dimenzija 150x150x160 cm</t>
  </si>
  <si>
    <t>Nabavka, transport, prevoz duž trase i ugrađivanje liveno-gvozdenih poklopaca kvadratnog oblika sa ramom svetlog otvora dimenzija 600x600mm/h=80mm mm za teški saobraćaj.
Obračun po komadu ugrađenog poklopca.</t>
  </si>
  <si>
    <t>Za teški saobraćaj</t>
  </si>
  <si>
    <t>Nabavka, transport i montaža samostojećih ormana od nerđajućeg čelika - Inox, dimenzija 1080x1080x185 mm sa opremom za nadzemne hidrante:
- crevo trevira Ø52 mm x 15 m sa spojkama x 4 kom,
- mlaznica Ø52/Ø12 mm sa ventilom x 2 kom,
- hidrantski nastavak DN 80/2xC x 1 kom,
- ključ za spojke ABC x 2 kom
- ključ za nadzemni hidrant x 1 kom,
Nabavka transport i montaža slobodnostojećeg ormara podzemnog požarnog hidranta sa kompletnom garniturom i opremom.
Plaća se po komadu ugrađenom ormana.</t>
  </si>
  <si>
    <t>10</t>
  </si>
  <si>
    <t>R. br.</t>
  </si>
  <si>
    <t>INSTALACIJE KANALIZACIJE</t>
  </si>
  <si>
    <t>1</t>
  </si>
  <si>
    <t>Nabavka potrebnog materijala i izrada kanalizacione mreže od plastičnih kanalizacionih cevi od tvrdog PVC-a za uličnu kanalizaciju, za klasu opterećenja SN4, sa potrebnim fazonskim komadima i zaptivnim materijalom.U cenu metra dužnog kanalizacione mreže ulaze i svi potrebni fazonski komadi za spajanje cevi i cevi sa revizionim silazima. 
Obračun po metru dužnom izvedene mreže.</t>
  </si>
  <si>
    <t>Ø 250 mm</t>
  </si>
  <si>
    <t>Ø 160 mm</t>
  </si>
  <si>
    <t>Ø 110 mm</t>
  </si>
  <si>
    <t>Nabavka potrebnog materijala i izrada kanalizacione mreže od plastičnih kanalizacionih cevi od tvrdog PVC-a za kućnu kanalizaciju, sa potrebnim fazonskim komadima i zaptivnim materijalom. U cenu metra dužnog kanalizacione mreže ulaze i svi potrebni fazonski komadi za spajanje cevi i cevi sa revizionim silazima. 
Obračun po metru dužnom izvedene mreže.</t>
  </si>
  <si>
    <t>m1</t>
  </si>
  <si>
    <t>Ø 75 mm</t>
  </si>
  <si>
    <t>Ø 50 mm</t>
  </si>
  <si>
    <t>Nabavka potrebnog materijala izrada i montaža ventilacione glave od pocinkovanog lima d=6mm, sa svim potrebnim opšivanjima prodora kroz krovni pokrivač. Obračun po komadu.</t>
  </si>
  <si>
    <t>Nabavka i montaža livenogvozdenog slivnika, sa ugrađenim sifonom i podnom rešetkom od nerđajućeg lima. Obračun po komadu.</t>
  </si>
  <si>
    <t>Nabavka, transport i ugradnja ACO Drain V100 kanala sa rešetkom od pocinkovanog čelika i sistemom za zaključavanje rešetke, ili kanala sa rešetkom drugog proizvođača, sličnih karakteristika. Kanal ugraditi u svemu prema uputstvu proizvođača. Priključenje kanala preko vertikalnog odvoda sa dvostrukom spojnicom, DN 100. Cenom obuhvaćen sav prateći materijal za ukrštanje kanala, spajanje i povezivanje sa kanalizacionim cevima.
Obračunava se i plaća po m dužnom ugrađenog kanala.</t>
  </si>
  <si>
    <t>ACO Drain V100</t>
  </si>
  <si>
    <r>
      <t>Nabavka potrebnog materijala, izvođenje svih pripremnih radova i ispitivanje kanalizacione mreže. Ispitivanje vršiti punjenjem vodom svih kanalizacionih vodova. Tom prilikom treba proveriti ispravnost svih spojeva cevi. Kod vertikalnih vodova treba proveriti ispravnost spoja unutar cevi, propuštanjem drvene kugle kroz cevi, čiji je prečnik 10mm manji od prečnika cevi. Obračun po m</t>
    </r>
    <r>
      <rPr>
        <sz val="10"/>
        <rFont val="Arial"/>
        <family val="2"/>
      </rPr>
      <t>'</t>
    </r>
    <r>
      <rPr>
        <sz val="10"/>
        <rFont val="Arial"/>
        <family val="2"/>
      </rPr>
      <t xml:space="preserve"> ispitane mreže mereno po osi cevi za sve prečnike od Ø50 do Ø160mm.</t>
    </r>
  </si>
  <si>
    <t>UKUPNO INSTALACIJE KANALIZACIJE:</t>
  </si>
  <si>
    <t>Ø  50 mm - vertikalni</t>
  </si>
  <si>
    <t>Ø  70 mm - vertikalni</t>
  </si>
  <si>
    <t>IV</t>
  </si>
  <si>
    <t>SANITARNI UREĐAJI I GALANTERIJA</t>
  </si>
  <si>
    <t>Nabavka i montaža komplet keramičke blok WC šolje   proizvod “POZZI GINORI”  serija "fantasia 2" cod. 50360, ili slične drugog proizvodjača, po izboru projektanta arhitektonskog dela projekta i investitora, u svemu prema uputstvu proizvodjača. Komplet sačinjavaju sledeći elementi:</t>
  </si>
  <si>
    <t>Blok WC šolja  "fantasia 2"  cod 50360</t>
  </si>
  <si>
    <t>Mehanizam za uzidani vodokotlić sa zidnom pločom,</t>
  </si>
  <si>
    <t xml:space="preserve">Hromirani zavrtnji sa tiplovima za konzolnu WC šolju.            </t>
  </si>
  <si>
    <t>Daska sa poklopcem za WC šolju "fantasia 2"</t>
  </si>
  <si>
    <t>Ostali potrebni materijal</t>
  </si>
  <si>
    <t xml:space="preserve">Komplet ugrađeno plaća se po komadu. </t>
  </si>
  <si>
    <t>Nabavka i montaža komplet monoblok WC-šolje za osobe sa invaliditetom sa svom pripadajućom opremom:
- keramička školjka,
- bešumni keramički vodokotlić,
- držači za osobe sa invaliditetom lica,
- spojna, ispirna cev sa gumenim umetkom,
- savitljiva, spojna cev za vodokotlić,
- potreban spojni i zaptivni materijal.
Obračun po komadu sve montirano, povezano i ispitano.</t>
  </si>
  <si>
    <t>Nabavka, transport i montaža komplet WC monobloka od sanitarne keramike proizvod Keramika Mladenovac, tipa "Kira simplon" KM-1-565 ili sličnog drugog proizvodjača. Školjku pričvrstiti za pod pomoću mesinganih zavrtnjeva zavrnutih u tiplove koji su predhodno postavljeni u pod. Na školjku postaviti dasku sa poklopacem i povezati je sa školjkom odgovarajućim zavrtnjima. Slavinu sa čepom za automatsko pranje rezervoara spojiti sa propusnim EK ventilom pomoću elastične cevi.
- monoblok WC šolja sa ispiračem,
- antibakterijska klozetska daska sa poklopcem, 
- mesingani zavrtnji sa tiplovima,
- sav neophodan spojni materijal.
Obračunava se i plaća po komadu ugrađenog WC-a.</t>
  </si>
  <si>
    <t xml:space="preserve">Nabavka i montaža komplet keramičkog umivaonika Proizvod "POZZI GINORI" serije "fantasia 2" cod.50050 dimenzija 600x465mm, ili sličnog drugog proizvođača, sa sledećim elementima:
- keramička školjka umivaonika "Fantasia 2" 600x465 mm, cod. 50050,
- odlivni ventil sa metalnim sifonom i rozetom,
- potreban spojni i zaptivni materijal.
Obračun po komadu kompletno montirano.                                             </t>
  </si>
  <si>
    <t xml:space="preserve">Nabavka i montaža komplet keramičkog umivaonika proizvod Keramika Mladenovac, tipa Ines kod KM-1-101,  ili sličnog drugog proizvodjača, sa sledećim elementima:
- keramička školjka umivaonika veličine 58x40cm sa otvorom za bateriju,
- zavrtnji sa tiplovima
- odlivni ventil sa metalnim sifonom i rozetom,
- potreban spojni i zaptivni materijal.
Obračun po komadu kompletno montirano.                                             </t>
  </si>
  <si>
    <t>Nabavka i montaža komplet keramičkog ugradnog umivaonika Proizvod "POZZI GINORI" serije "Selnova 3" cod.19122 dimenzija 550x450mm, ili sličnog drugog proizvođača, sa sledećim elementima:
- keramička školjka umivaonika "Selnova 3" 550x450 mm, 
- odlivni ventil sa metalnim sifonom i rozetom,
- potreban spojni i zaptivni materijal.
Obračun po komadu kompletno montirano.</t>
  </si>
  <si>
    <t>Nabavka, transport i montaža akrilne tuš kade dimenzija 80x80 cm sa odlivnim ventilom. Obračun   po   komadu   sve   postavljeno i povezano.
Obračunava se i plaća po komadu ugrađene kade.</t>
  </si>
  <si>
    <t>Nabavka, transport i montaža tuš kabine ENMON R90 A02 ili kabine drugog proizvođača, sličnih karakteristika. Obračun   po   komadu   sve   postavljeno i povezano.
Obračunava se i plaća po komadu ugrađene kabine.</t>
  </si>
  <si>
    <t>Nabavka i ugradnja komplet električnog bojlera za horizontalno pričvršćivanje na zid. Cenom obuhvatiti hromovane cevi za vezu bojlera na vodovodnu instalaciu sa rozetama i sigurnosni ventil. Komplet ugrađeno, povezano na elektromrežu, kao i dvogodišnju garanciju.
Obračun po komadu.</t>
  </si>
  <si>
    <t>PR 80/1"</t>
  </si>
  <si>
    <t>DN 75"</t>
  </si>
  <si>
    <t>Ø  120mm</t>
  </si>
  <si>
    <t xml:space="preserve"> m'</t>
  </si>
  <si>
    <t>Nabavka potrebnog materijala i izrada armirano betonske vodovodne šahte od betona MB20 sa armiranobetonskim zidovima debljine 20 cm. Detalje armiranja definiše izvođač. Dno šahte od nearmiranog betona MB20 debljine 12 cm. Gornja ploča šahte debljine 15 cm sa otvorom za silaz i postavljanje liveno-gvozdenog poklopca sa ramom za teški saobraćaj. 
Obračun po komadu izvedene šahte, u svemu prema detaljima u projektu, u zavisnosti od dimenzija šahte.</t>
  </si>
  <si>
    <t>Dodatak za nepredviđene radove. Predvideti sredstva za nepredviđene radove prema proceni do 10% od ukupnih troškova za građevinske radove.
Obračun po odobrenju nadzornog organa i fakturama za stvarno nastale troškove uključujući rad i materijal.
Obračunava se paušalno.</t>
  </si>
  <si>
    <r>
      <t>Nabavka, transport i ugradnja betonskog postrojenje za biološki tretman komunalnih otpadnih voda Purachron M od 75 ES proizvođača Purator</t>
    </r>
    <r>
      <rPr>
        <sz val="10"/>
        <rFont val="Arial"/>
        <family val="2"/>
      </rPr>
      <t>,</t>
    </r>
    <r>
      <rPr>
        <sz val="10"/>
        <rFont val="Arial"/>
        <family val="2"/>
      </rPr>
      <t xml:space="preserve"> ili  drugog proizvođača istih karakteristika, za dubinu ugradnje u svemu prema projektu. Cenom obuhvatiti pripremne i završne radove za postavljanje postrojenja i kompletnu njegovu montažu.
Plaća se po komadu ugrađenog postrojenja, kompletno ugrađenog u svemu prema uputstvu proizvođača, ispitanog i spremnog za upotrebu.</t>
    </r>
  </si>
  <si>
    <t>13</t>
  </si>
  <si>
    <t>Nabavka potrebnog materijala i izrada armirano betonske septičke jame od betona MB20 sa armiranobetonskim zidovima debljine 25 cm. Detalje armiranja definiše izvođač. Dno jame od nearmiranog betona MB20 debljine 20 cm. Gornja ploča jame debljine 15 cm sa otvorimam za silaz i postavljanje betonskih poklopca. 
Obračun po komadu izvedene jame, u svemu prema detaljima u projektu.</t>
  </si>
  <si>
    <t>Nabavka, transport i montaža keramičke šolje zidnog pisoara proizvod firme "POZZI GINORI" cod. 35536, ili sličnog drugog proizvođača, sa sifonom u zidu i elektroventilom sa senzorom za aktiviranje ispiranja. Pisoar i ostalu opremu ugraditi u svemu prema uputstvu proizvođača.
Obračun po komadu.</t>
  </si>
  <si>
    <t xml:space="preserve">Nabavka i montaža komplet keramičkog pisoara proizvod Keramika Maldenovac, tipa Sos, kod KM-1-605  ili sličnog drugog proizvodjača, sa sledećim elementima:
- keramička školjka pisoara,
- odlivni ventil sa metalnim sifonom i rozetom,
- senzorska elektronska armatura za ispiranje pisoara,
- ugaoni ventil,
- duofix montažni element Geberit,
- priključna garnitura za ispiranje,
- ugradnja u knauf zid,
- potreban spojni i zaptivni materijal.
Obračun po komadu kompletno montirano.                                             </t>
  </si>
  <si>
    <t>Nabavka i montaža komplet IC elektronike pisoara (UR60), sa magnetnim ventilom i senzorom sa podešavanjem i metalnom pokrovnom pločom hromiranom sjajnom, sa baterijskim napajanjem 9V. 
Obračun po komadu ugrađeno, ispitano i spremno za upotrebu.</t>
  </si>
  <si>
    <t>Nabavka i montaža stojeće jednoručne baterije za umivaonik, sa vezom na ugaone ventile, perlatorom, hromovanom ručicom i rozetom, peoizvod "UNITAS" model 0073 , ili slične drugog proizvođača. 
Obračun po komadu.</t>
  </si>
  <si>
    <t xml:space="preserve">Nabavka i montaža stojeće jednoručne baterije za umivaonik  sa vezom za niskomontažni protočni bojler, perlatorom, hromovanom ručicom i rozetom, peoizvod "UNITAS" model 01003, ili slične drugog proizvođača.
Obračun po komadu. </t>
  </si>
  <si>
    <t>9</t>
  </si>
  <si>
    <t>Nabavka i montaža zidne jednoručne baterije za sudoperu, sa pokretnim ispustom 200mm, perlatorom, hromovanom ručicom i rozetama, peoizvod "UNITAS" model 00251 ili sličma drugog proizvođača. 
Obračun po komadu.</t>
  </si>
  <si>
    <t>Nabavka i montaža jednoručne zidne baterije za tuš kadu, sa zidnom šipkom, crevom i ručicom za tuš i rozetama, proizvod "UNITAS" model 00471, ili slična drugog proizvođača. 
Obračun po komadu.</t>
  </si>
  <si>
    <t>Nabavka i ugradnja u mokrim čvorovima ogledala od stakla debljine 4 mm, sa brušenim ivicama. Cenom obuhvaćen i potreban spojni materijal. Mere uzimati na licu mesta u dogovoru s nadzornim organom. Orijentacione dimenzije ogledala 75 x 90 cm.
Obračun po komadu.</t>
  </si>
  <si>
    <t>Nabavka potrebnog materijala i montaža komplet vodomera sa sledećim elementima:
- Vodomer sa suvim mehanizmom
- Ravni propusni ventil sa točkićem za zatvaranje,
- Ravni propusni ventil sa točkićem za zatvaranje i sa ispusnom slavinom,
- Hvatač nečistoća
- Nepovratni ventil,
- Ostali potrebni spojni materijal.
Komplet ugrađeno plaća se po komadu.</t>
  </si>
  <si>
    <t>Nabavka transport i montaža ovalnog zatvarača.
Obračun po komadu ugrađenog zatvarača.</t>
  </si>
  <si>
    <t>Nabavka i ugradnja u mokrom čvoru ogledala podesivog za osobe sa invaliditetom. Ogledalo je u aluminijumskom ramu sa mogućnošću podešavanja pod uglom oko horizontalne ose na dole. Pričvršćivanje tiplovima i vijcima. Cenom obuhvatiti i potreban spojni materijal. Mere uzimati na licu mesta u dogovoru s nadzornim organom. Orijentacione dimenzije ogledala 75 x 90 cm.
Obračun po komadu.</t>
  </si>
  <si>
    <t>Nabavka, transport i montaža keramičke police iznad umivaonika.
Obračunava se i plaća po ugrađenom komadu.</t>
  </si>
  <si>
    <t>Nabavka i montaža na zidu pored umivaonika   posude za tečni sapun od inox-a, proizvod  po izboru projektanta arhitektonskog dela projekta i investitora. 
Obračun po komadu.</t>
  </si>
  <si>
    <t>Nabavka i montaža na zidu pored umivaonika dražača za rol papir za brisanje ruku, proizvod po izboru projektanta arhitektonskog dela elaborata i investitora. 
Obračun po komadu.</t>
  </si>
  <si>
    <t>Nabavka, transport i montaža iznad tuš kade poniklovanog, rešetkastog držača sapuna.
Obračun po komadu kompletno montirano.</t>
  </si>
  <si>
    <t>Nabavka, transport i montaža velikoga držača peškira pored kade.
Obračunava se i plaća po ugrađenom komadu.</t>
  </si>
  <si>
    <t>Nabavka i montaža na zidu pored WC šolje držača za toalet rol papir,  proizvod po izboru projektanta arhitektonskog dela elaborata i investitora. Obračun po komadu.</t>
  </si>
  <si>
    <t>Nabavka, transport i montaža dispenzera presvlaka za dasku WC-šolje.</t>
  </si>
  <si>
    <t>Obračunava se i plaća po ugrađenom komadu.</t>
  </si>
  <si>
    <t>Nabavka i postavljanje na zidu pored WC šolje  držača sa četkom za WC šolju,  proizvod po izboru projektanta arhitektonskog dela elaborata i investitora. Obračun po komadu.</t>
  </si>
  <si>
    <t>Nabavka i postavljanje  pored umivaonika i WC šolje  korpa za otpatke-inox fi/h= 30/60 cm, proizvod po izboru projektanta arhitektonskog dela elaborata i investitora. 
Obračun po komadu.</t>
  </si>
  <si>
    <t>Nabavka, transport i montaža poniklovane dvokrake kuke za vešanje garderobe. Kuke postaviti u kupatilima garderoba u dogovoru s nadzornim organom.
Obračunava se i plaća po ugrađenom komadu.</t>
  </si>
  <si>
    <t>UKUPNO SANITARNI UREĐAJI I GALANTERIJA:</t>
  </si>
  <si>
    <t>Nabavka i montaža stojeće jednoručne baterije za sudoperu, sa pokretnim ispustom 200mm, perlatorom, hromovanom ručicom i rozetama, proizvod "UNITAS" model 00134 ili slična drugog proizvođača. 
Obračun po komadu.</t>
  </si>
  <si>
    <t>Hromirani sifon za odvod "Bonomini"</t>
  </si>
  <si>
    <t>Nabavka i montaža keramičkog lavaboa sa polustubom ili slično, za opremanje sanitarnih čvorova. Umivaonik za zid pričvstiti odgovarajućim tiplovima i mesinganim šrafovima preko podmetača od gume i ugraditi niklovani sifon za odvod u svemu prema uputstvima proizvođača. Postaviti stojeću jednoručnu bateriju, za toplu i hladnu vodu. Umivaonik i opremu naručiti po izboru projektanta, prema definisanom tipu i proizvođaču, ili sličan drugog proizvođača.
Obračun po komadu.</t>
  </si>
  <si>
    <t>Nabavka i montaža keramičkog lavaboa za osobe sa invaliditetom, za opremanje sanitarne prostorije za invalide u prizemlju. Umivaonik za zid pričvstiti odgovarajućim tiplovima i mesinganim šrafovima preko podmetača od gume i ugraditi niklovani sifon za odvod u svemu prema uputstvima proizvođača. Postaviti stojeću jednoručnu bateriju,  za toplu i hladnu vodu. Umivaonik i opremu naručiti po izboru projektanta, prema definisanom tipu i proizvođaču, ili sličan drugog proizvođača.
Obračun po komadu.</t>
  </si>
  <si>
    <t>Lavabo President 60 - "Cersanit"</t>
  </si>
  <si>
    <t>Polustub President - "Cersanit"</t>
  </si>
  <si>
    <t>Nabavka, transport i montaža keramičke šolje zidnog pisoara sa sifonom u zidu i elektroventilom sa senzorom za aktiviranje ispiranja. Pisoar i ostalu opremu ugraditi u svemu prema uputstvu proizvođača.
Obračun po komadu.</t>
  </si>
  <si>
    <t>Pisoar Taurus T100 -  "Cersanit"</t>
  </si>
  <si>
    <t>Bojlera zapremine 120 l, snage grejača 2000 W</t>
  </si>
  <si>
    <t>Nabavka i ugradnja komplet električnog bojlera za vertikalno pričvršćivanje na zid. Cenom obuhvatiti hromovane cevi za vezu bojlera na vodovodnu instalaciu sa rozetama i sigurnosni ventil. Komplet ugrađeno, povezano na elektromrežu, kao i dvogodišnju garanciju.
Obračun po komadu.</t>
  </si>
  <si>
    <t>Bojlera zapremine 10 l, snage grejača 2000 W</t>
  </si>
  <si>
    <t>Nabavka i montaža komplet električnog niskomontažnog bojlera. Cenom obuhvatiti i potrebne hromovane savitljive cevi za vezu sa baterijom, kao i dvogodišnju garanciju.
Obračun po komadu.</t>
  </si>
  <si>
    <t>Bojlera zapremine   5 l, snage grejača 2000 W</t>
  </si>
  <si>
    <t>Nabavka konzolne WC šolje firme "Cersanit" tipa Roma ili slično. WC šolju pričvrstiti odgovarajućim elementima za predhodno postavljen ugradni vodokotlić prema uputstvima proizvođača. Poklopac i daska za šolju od belog medijapana po izboru projektanta.
Obračun po komadu šolje, komplet.</t>
  </si>
  <si>
    <t>Konzolna WC šolja "Cersanit" - Roma</t>
  </si>
  <si>
    <t>Daska od belog medijapana</t>
  </si>
  <si>
    <t>Nabavka konzolne WC šolje za osobe sa invaliditetom firme "Pozzi Ginori" ili slično drugog proizvođača. WC šolju pričvrstiti odgovarajućim elementima za predhodno postavljen ugradni vodokotlić prema uputstvima proizvođača. Poklopac i daska za šolju od belog medijapana po izboru projektanta.
Obračun po komadu šolje, komplet.</t>
  </si>
  <si>
    <t>Nabavka i montaža jednodelne kabinet sudopere sa radnom površinom od Inox-a.</t>
  </si>
  <si>
    <t>Jednodela kabinet sudopera</t>
  </si>
  <si>
    <t>Nabavka i montaža ugradnog kompleta Geberit Duofix UP320 za invalide. Komplet sadrži: zvučno izolovane poluge za aktiviranje; univerzalni priključak za vodu; metalno fleksibilno crevo za povezivanje sa ugaonim ventilom; Pričvršćivač za sifonsko koleno zvučno izolovan, podesiv po dubini; samoblokada nogu; pocinkovane noge, podesive po visini 0 - 20 cm, sa oznakama visine; moguće je korišćenje sa priborom kod konzolnih WC šolja sa manjom zadnjom ivicom; ugradni vodokotlić sa izolacijom protiv kondenzacije; Okvir sa profilom C 4/4 cm; ploča stope, zaokretna, za ugradnju u profile UW50 i UW75. Montaža celog kompleta bez alata. U cenu je uračunata i tipka "Delta hrom" visok sjaj.
Obračun po kompletu.</t>
  </si>
  <si>
    <t>KANALIZACIONA MREŽA</t>
  </si>
  <si>
    <t>VODOVODNA MREŽA</t>
  </si>
  <si>
    <t>SANITARNA OPREMA</t>
  </si>
  <si>
    <t>Nabavka i montaža ugradnog kompleta Geberit Duofix UP320. Komplet sadrži: zvučno izolovane poluge za aktiviranje; univerzalni priključak za vodu; metalno fleksibilno crevo za povezivanje sa ugaonim ventilom; Pričvršćivač za sifonsko koleno zvučno izolovan, podesiv po dubini; samoblokada nogu; pocinkovane noge, podesive po visini 0 - 20 cm, sa oznakama visine; moguće je korišćenje sa priborom kod konzolnih WC šolja sa manjom zadnjom ivicom; ugradni vodokotlić sa izolacijom protiv kondenzacije; Okvir sa profilom C 4/4 cm; ploča stope, zaokretna, za ugradnju u profile UW50 i UW75. Montaža celog kompleta bez alata. U cenu je uračunata i tipka "Delta hrom" visok sjaj.
Obračun po kompletu.</t>
  </si>
  <si>
    <t>Nabavka i montaža aparata za sušenje ruku sa oklopom od Inox-a, motorom od 250W i grejačem od 2000 W, proizvođača "Unionclean" ili sličnog drugog proizvođača.
Obračun po komadu.</t>
  </si>
  <si>
    <t>II</t>
  </si>
  <si>
    <t>INSTALACIJE VODOVODA</t>
  </si>
  <si>
    <t>Nabavka transport i montaža  ventila tip EURO 20 (za ugradbenu garnituru).
Obračun po komadu ugrađenog zatvarača.</t>
  </si>
  <si>
    <t>Nabavka transport i montaža teleskopske ugradbene  garniture za dubinu ugradnje 1,25-1,50m za ventile tipa EUR 20 .
Obračun po komadu ugrađene ugradbene garniture.</t>
  </si>
  <si>
    <t>Nabavka, transport i ugradnja livenogvozdene okrugle ulične kape, za ventile, sa poklopcem Ø190mm/ H=270mm, ukupne težine 14 kg. Jediničnom cenom obuhvatiti i potrebnu količinu betona MB20 za izradu stope i fiksiranje kape.
Obračun po komadu ugrađene ulične kape.</t>
  </si>
  <si>
    <t>Nabavka potrebnog materijala i povezivanje vodovodne mreže objekta na vodovodnu mrežu priključka.
Obračun po komadu izvedenog priključka u zavisnosti od prečnika cevi.</t>
  </si>
  <si>
    <t>Ø   75 mm na prirubnicu D90mm</t>
  </si>
  <si>
    <t>Ø   32 mm na prirubnicu D40mm</t>
  </si>
  <si>
    <t>Nabavka transport i montaža livenogvozdenih fazonskih komada, sa plastificiranom spoljnom površinom, prema šemama čvorova i specifikaciji, sa svim pripadajućim materijalom.
Napomena: Obaveza je izvođača da pre nabavke datu specifikaciju proveri i usaglasi sa stanjem na terenu. 
Obračun po kg.</t>
  </si>
  <si>
    <t>kg</t>
  </si>
  <si>
    <t xml:space="preserve">Nabavka i montaža mesinganog ravnog propusnog ventila sa poniklovanom kapom i rozetom.
Obračun po komadu. </t>
  </si>
  <si>
    <t>Ø 32 mm</t>
  </si>
  <si>
    <t>Ø 20 mm</t>
  </si>
  <si>
    <t>Ø 15 mm</t>
  </si>
  <si>
    <t>Nabavka i montaža ugaonog propusnog ventila sa poniklovanom ručicom i rozetom.
Obračun po komadu.</t>
  </si>
  <si>
    <t>Ø 1/2" - 3/8" za bateriju (umivaonika)</t>
  </si>
  <si>
    <t>Ø 1/2" - 3/8" - za priključak (WC)</t>
  </si>
  <si>
    <t>šahta unutrašnjih dimenzija 350x180x160 cm</t>
  </si>
  <si>
    <t>Komplet za vodomer Ø 3/4" (20 mm)</t>
  </si>
  <si>
    <t>Komplet za vodomer Ø 6/4" (40 mm)</t>
  </si>
  <si>
    <t>HDPE Ø25</t>
  </si>
  <si>
    <t>Nabavka i montaža PP-R vodovodnih cevi SDR 11 (PN10), zajedno sa fitingom i materijalom za spajanje. Prilikom montaže vodovodne mreže voditi računa da rozete ventila i baterija budu potpuno ravne sa završnom površinom zida. Štemovanja za ugradnju i prolaz cevi izvršiti pažljivo, šut izneti i odvesti na gradsku deponiju. Po potrebi, a po detaljima izvesti termo i akustičnu izolaciju cevi. U cenu cevne mreže uračunati sve potrebne fazonske komade, kao i završne lukove za pričvršćivanje sanitarne armature, pripremno završne radove, prenos materijala, izrada i zatvaranje    žljebova    ili    montiranje    na obujmicama, kukama i konzolama, probijanje rupa u zidovima, međuspratnim konstrukcijama, pregled i ispitivanje svake cevi ili komada, sečenje cevi, varenje spojeva, davanje pada, izolacija cevi po projektu ili zahtevu nadzornog organa, pregled vodova i privremeno zatvaranje otvora cevi radi ispitivanja.
Obračun po m' izvedene mreže mereno po osi cevi zajedno sa fazonskim komadima.</t>
  </si>
  <si>
    <t>PP-R Ø 16 mm</t>
  </si>
  <si>
    <t>PP-R Ø 50 mm (6/4")</t>
  </si>
  <si>
    <t>PP-R Ø 75 mm (2 1/2")</t>
  </si>
  <si>
    <t>PP-R Ø 90 mm (3")</t>
  </si>
  <si>
    <t>PP-R Ø 110 mm (4")</t>
  </si>
  <si>
    <t>PP-R Ø 20 mm (1/2")</t>
  </si>
  <si>
    <t>PP-R Ø 25 mm (3/4")</t>
  </si>
  <si>
    <t>PP-R Ø 32 mm (1")</t>
  </si>
  <si>
    <t>PP-R Ø 40 mm (5/4")</t>
  </si>
  <si>
    <t>PP-R Ø 63 mm (2")</t>
  </si>
  <si>
    <r>
      <t>Vodomer Ø</t>
    </r>
    <r>
      <rPr>
        <sz val="9"/>
        <rFont val="Arial"/>
        <family val="2"/>
      </rPr>
      <t xml:space="preserve">   8</t>
    </r>
    <r>
      <rPr>
        <sz val="10"/>
        <rFont val="Arial"/>
        <family val="2"/>
      </rPr>
      <t>0 mm</t>
    </r>
  </si>
  <si>
    <t>Nabavka, transport i montaža vodovodnih HDPE cevi PE 100 za radni pritisak PN 10 bara, SDR17 (S-8) PN10. Cevi se međusobno spajaju čeonim zavarivanjem, a na vodovodnu armaturu čeono zavarenim HDPE tuljkom sa letećom prirubnicom ili odgovarajućom liveno gvozdenom zupčastom spojnicom sa letećom prirubnicom. U cenu uračunati i svi potrebni fazonski komadi, kao i spojni i zaptivni materijal. 
Obračun po m' montiranog cevovoda u zavisnosti od prečnika cevi.</t>
  </si>
  <si>
    <t>HDPE Ø90</t>
  </si>
  <si>
    <t>18</t>
  </si>
  <si>
    <t>20</t>
  </si>
  <si>
    <t>Ø 200 mm</t>
  </si>
  <si>
    <t>Ø 125 mm</t>
  </si>
  <si>
    <t>PREDMER I PREDRAČUN - Hidrotehničke instalacije</t>
  </si>
  <si>
    <t>DEMONTAŽA POSTOJEĆE MREŽE</t>
  </si>
  <si>
    <t>Pažljiva demontaža baterije za vodu / tuš baterije. Demontirati bateriju i odvesti na deponiju udaljenu do 15 km, po izboru investitora.</t>
  </si>
  <si>
    <t>Obračunava se i plaća po komadu.</t>
  </si>
  <si>
    <t>Pažljiva demontaža umivaonika, sa sifonom i baterijom. Demontirati umivaonik, sifon i bateriju i odvesti na deponiju udaljenu do 15 km, po izboru investitora.</t>
  </si>
  <si>
    <t>Pažljiva demontaža kade/tuš kade i baterije za vodu. Demontirati kadu sa baterijom i odvesti na deponiju udaljenu do 15 km, po izboru investitora.</t>
  </si>
  <si>
    <t>Pažljiva demontaža WC šolje/čučavca, vodokotlića i cevi. Demontirati WC šolju/čučavac, vodokotlić i cevi, i odvesti na deponiju udaljenu do 15 km, po izboru investitora.</t>
  </si>
  <si>
    <t>Pažljiva demontaža vodokotlića i cevi. Demontirati vodokotlić i cevi i odvesti na deponiju udaljenu do 15 km, po izboru investitora.</t>
  </si>
  <si>
    <t>Pažljiva demontaža bidea, sa baterijom. Demontirati bide i bateriju i odvesti na deponiju udaljenu do 15 km, po izboru investitora.</t>
  </si>
  <si>
    <t>Pažljiva demontaža pisoara, sa ventilom. Demontirati pisoar i ventil i odvesti na deponiju udaljenu do 15 km, po izboru investitora.</t>
  </si>
  <si>
    <t>Pažljiva demontaža sanitarne galanterije. Demontirati sanitarnu galanteriju i odvesti na deponiju udaljenu do 15 km, po izboru investitora.</t>
  </si>
  <si>
    <t>Pažljiva demontaža bojlera/protočnog bojlera. Demontirati bojler i odvesti na deponiju udaljenu do 15 km, po izboru investitora.</t>
  </si>
  <si>
    <t>Pažljiva demontaža kabinet sudopere. Demontirati sudoperu i odvesti na deponiju udaljenu do 15 km, po izboru investitora.</t>
  </si>
  <si>
    <t>Pažljiva demontaža baterije za sudoperu. Demontirati bateriju i odvesti na deponiju udaljenu do 15 km, po izboru investitora.</t>
  </si>
  <si>
    <t>Obračun po komadu rešetke.</t>
  </si>
  <si>
    <t>Obračunava se paušalno.</t>
  </si>
  <si>
    <t>pauš.</t>
  </si>
  <si>
    <t>Demontaža vodovodne mreže, od pocinkovanih cevi. Demontirati vodovodnu mrežu, utovariti i odvesti neupotrebljiv materijala na deponiju udaljenu do 15 km, po izboru investitora.</t>
  </si>
  <si>
    <t>Obračunava se i plaća po m’ demontiranog cevovoda</t>
  </si>
  <si>
    <t>POC Ø  13 mm (1/2")</t>
  </si>
  <si>
    <t>POC Ø  20 mm (3/4")</t>
  </si>
  <si>
    <t>POC Ø  25 mm (1")</t>
  </si>
  <si>
    <t>POC Ø  32 mm (5/4")</t>
  </si>
  <si>
    <t>POC Ø  40 mm (6/4")</t>
  </si>
  <si>
    <t>POC Ø  50 mm (2")</t>
  </si>
  <si>
    <t>POC Ø  63 mm (5/2")</t>
  </si>
  <si>
    <t>POC Ø  75 mm (3")</t>
  </si>
  <si>
    <t>POC Ø100 mm (4")</t>
  </si>
  <si>
    <t>Pažljiva demontaža propusnih ventila. Demontirati ventil i odvesti na deponiju udaljenu do 15 km, po izboru investitora.</t>
  </si>
  <si>
    <t>Obračunava se i plaća po kom. demontiranog ventila.</t>
  </si>
  <si>
    <t>Ventil Ø  13 mm (1/2")</t>
  </si>
  <si>
    <t>Ventil Ø  20 mm (3/4")</t>
  </si>
  <si>
    <t>Ventil Ø  25 mm (1")</t>
  </si>
  <si>
    <t>Ventil Ø  32 mm (5/4")</t>
  </si>
  <si>
    <t>Ventil Ø  40 mm (6/4")</t>
  </si>
  <si>
    <t>Ventil Ø  50 mm (2")</t>
  </si>
  <si>
    <t>Ventil Ø  63 mm (5/2")</t>
  </si>
  <si>
    <t>Ventil Ø  75 mm (3")</t>
  </si>
  <si>
    <t>Ventil Ø100 mm (4")</t>
  </si>
  <si>
    <t>Demontaža hidrantske mreže. Demontirati hidrantsku mrežu, utovariti i odvesti neupotrebljiv materijala na deponiju udaljenu do 15 km, po izboru investitora. Objekat površine do 100 m2.</t>
  </si>
  <si>
    <t>Demontaža baštenskog hidranta. Demontirati baštenski hidrant i odvesti na deponiju udaljenu do 15 km, po izboru investitora.</t>
  </si>
  <si>
    <t>Obračun po komadu hidranta.</t>
  </si>
  <si>
    <t>Demontaža protivpožarnog hidranta. Demontirati protivpožarni hidrant i odvesti na deponiju udaljenu do 15 km, po izboru investitora.</t>
  </si>
  <si>
    <t>Pažljiva demontaža komplet vodomera. Demontirati vodomer i odvesti na deponiju udaljenu do 15 km, po izboru investitora.</t>
  </si>
  <si>
    <t>Pažljiva demontaža poklopca kanalizacionog šahta. Demontirati poklopac šahta sa ramom i odvesti na deponiju udaljenu do 15 km, po izboru investitora.</t>
  </si>
  <si>
    <t>Obračunava se i plaća po komadu poklopca.</t>
  </si>
  <si>
    <t>Bušenje rupa, za postavljanje instalacija. Šut prikupiti, izneti, utovariti na kamion i odvesti na gradsku deponiju.</t>
  </si>
  <si>
    <t>Obračun po komadu rupe.</t>
  </si>
  <si>
    <t>Probijanje zidova za prolaz vodovodnih i kanalizacionih cevi. Probijanje zidova izvršiti pažljivo. U cenu ulazi eventualno podupiranje i skela. Šut prikupiti, izneti, utovariti na kamion i odvesti na gradsku deponiju.</t>
  </si>
  <si>
    <t>Obračunava se i plaća po komadu izvedenog otvora.</t>
  </si>
  <si>
    <t>Probijanje konstruktivnih zidova za prolaz vodovodnih i kanalizacionih cevi. Probijanje konstruktivnih zidova izvršiti pažljivo. U cenu ulazi eventualno podupiranje i skela. Šut prikupiti, izneti, utovariti na kamion i odvesti na gradsku deponiju.</t>
  </si>
  <si>
    <t>Probijanje armirano betonske ploče i međuspratne konstrukcije za prolaz vodovodnih i kanalizacionih cevi. Probijanje izvesti pažljivo. U cenu ulazi i , sečenje armature, eventualno podupiranje i pomoćna skela, itd. Šut prikupiti, izneti, utovariti na kamion i odvesti na gradsku deponiju.</t>
  </si>
  <si>
    <t>Pažljivo šlicevanje zida, od opeke, za prolaz vodovodnih cevi. Kroz zid pažljivo izvesti šliceve za postavljanje vodovodnih cevi. Sut prikupiti, izneti, utovariti na kamion i odvesti na gradsku deponiju.</t>
  </si>
  <si>
    <t>Obračunava se i plaća po m’ cevovoda</t>
  </si>
  <si>
    <t>Ispitivanje na hidraulički pritisak spojeva shodno važećim propisima i davanjem potvrda o ispitivanju istih.</t>
  </si>
  <si>
    <t>Plaća se po kom. ispitanog spoja.</t>
  </si>
  <si>
    <t>Izvršiti rušenje zidova vodomernog okna radi proširenja postojećeg ili izgradnje novog vodomernog okna.</t>
  </si>
  <si>
    <t>Obračun po m3.</t>
  </si>
  <si>
    <t>paušal.</t>
  </si>
  <si>
    <t>Demontaža kanalizacione mreže, od keramičkih cevi. Demontirati kanalizacione cevi, utovariti i odvesti neupotrebljiv materijala na deponiju udaljenu do 15 km, po izboru investitora. Objekat površine do 100 m2.</t>
  </si>
  <si>
    <t>Demontaža keramičkih kanalizacionih cevi, prečnika 75 mm. Demontirati kanalizacione cevi, utovariti i odvesti neupotrebljiv materijala na deponiju udaljenu do 15 km, po izboru investitora.</t>
  </si>
  <si>
    <t>Obračun po m1 cevi.</t>
  </si>
  <si>
    <t>Prečnika 75 mm.</t>
  </si>
  <si>
    <t>Prečnika 100 mm.</t>
  </si>
  <si>
    <t>Prečnika 125 mm.</t>
  </si>
  <si>
    <t>Prečnika 150 mm.</t>
  </si>
  <si>
    <t>Prečnika 200 mm.</t>
  </si>
  <si>
    <t>Prečnika 250 mm.</t>
  </si>
  <si>
    <t>Prečnika 300 mm.</t>
  </si>
  <si>
    <t>Prečnika 350 mm.</t>
  </si>
  <si>
    <t>Prečnika 400 mm.</t>
  </si>
  <si>
    <t>Demontaža gvozdeno livenih kanalizacionih cevi, prečnika 50 mm. Demontirati kanalizacione cevi, utovariti i odvesti neupotrebljiv materijala na deponiju udaljenu do 15 km, po izboru investitora.</t>
  </si>
  <si>
    <t>Prečnika 50 mm.</t>
  </si>
  <si>
    <t>Obračun po komadu poklopca.</t>
  </si>
  <si>
    <t>Demontaža gajger olučnjaka. Pažljivo demontirati gajger olučnjak, očistiti, utovariti u kamion i odvesti na deponiju koju odredi investitor udaljenu do 15 km.</t>
  </si>
  <si>
    <t>Obračun po komadu gajgera.</t>
  </si>
  <si>
    <t>Demontaža Dom slivnika. Pažljivo demontirati Dom slivnik, očistiti, utovariti u kamion i odvesti na deponiju koju odredi investitor udaljenu do 15 km.</t>
  </si>
  <si>
    <t>Obračun po komadu slivnika.</t>
  </si>
  <si>
    <t>Probijanje zida, za prolaz kanalizacionih cevi. Kroz zidove, tavanice i slično pažljivo probiti rupe za prolaz cevi za kanalizaciju. Šut prikupiti, izneti, utovariti na kamion i odvesti na gradsku deponiju.</t>
  </si>
  <si>
    <t>Probijanje konstruktivnih zidova. Probijanje konstruktivnih zidova izvršiti pažljivo. U cenu ulazi eventualno podupiranje i skela. Šut prikupiti, izneti, utovariti na kamion i odvesti na gradsku deponiju.</t>
  </si>
  <si>
    <t>Obračun po komadu otvora.</t>
  </si>
  <si>
    <t>Probijanje armirano betonske ploče / međuspratne konstrukcije. Probijanje izvesti pažljivo. U cenu ulazi i pomoćna skela, sečenje armature itd. Šut prikupiti, izneti, utovariti na kamion i odvesti na gradsku deponiju.</t>
  </si>
  <si>
    <t>Pažljivo šlicevanje zida, od opeke, za prolaz kanalizacionih cevi. Kroz zid pažljivo izvesti šliceve za postavljanje kanalizacionih cevi. Šut prikupiti, izneti, utovariti na kamion i odvesti na gradsku deponiju.</t>
  </si>
  <si>
    <t>Obračun po m1 šlica.</t>
  </si>
  <si>
    <t>UKUPNO DEMONTAŽA POSTOJEĆE MREŽE:</t>
  </si>
  <si>
    <t>Komplet za vodomer Ø 1" (25 mm)</t>
  </si>
  <si>
    <t>Nabavka i ugrađivanje komplet postrojenja za povećanje pritiska vode u sanitarnoj mreži, proizvodnje "Wilo “ ili proizvod drugog proizvođača ekvivalentnih karakteristika. Kombinovano postrojenje se sastoji od pumpi, odgovarajućih hidrocila, sklopki, manometara, komandno - razvodnog ormara, obilaznog voda potrebne dužine sa nepovratnim ventilom i dva propusna ventila, kao  i ostalim elementima koji omogućavaju automatizovan rad celog sistema. U cenu uračunati sav spojni materijal, LG komade, ventila i cevi za povezivanje postrojenja.
Plaća se po komadu montiranog, ispitanog i puštenog u rad postrojenja.</t>
  </si>
  <si>
    <t>Karakteristike postrojenja:
Snaga pumpe / pumpi: P = 0,30kW
Protok: Q = 1,1 l/sek
Visina dizanja: H=12 m</t>
  </si>
  <si>
    <t>21</t>
  </si>
  <si>
    <t>Nabavka i ugrađivanje komplet postrojenja za povećanje pritiska vode u hidrantskoj mreži, proizvodnje "Wilo “ ili proizvod drugog proizvođača ekvivalentnih karakteristika. Kombinovano postrojenje se sastoji od pumpi, odgovarajućih hidrocila, sklopki, manometara, komandno - razvodnog ormara, obilaznog voda potrebne dužine sa nepovratnim ventilom i dva propusna ventila, kao  i ostalim elementima koji omogućavaju automatizovan rad celog sistema. Sve u skladu sa protivpožernim propisima. U cenu uračunati sav spojni materijal, LG komade, ventila i cevi za povezivanje postrojenja.
Plaća se po komadu montiranog, ispitanog i puštenog u rad postrojenja.</t>
  </si>
  <si>
    <t>Karakteristike postrojenja:
Snaga pumpe / pumpi: P = 6,0kW
Protok: Q = 10 l/sek
Visina dizanja: H=28 m</t>
  </si>
  <si>
    <t>I.</t>
  </si>
  <si>
    <t>DEMONTAŽE</t>
  </si>
  <si>
    <t>II.</t>
  </si>
  <si>
    <t>III.</t>
  </si>
  <si>
    <t>IV.</t>
  </si>
  <si>
    <t>V.</t>
  </si>
  <si>
    <t>Pažljiva demontaža odvodne rešetke, prečnika 50 mm i više. Demontirati odvodnu rešetku i odvesti na deponiju udaljenu do 15 km, po izboru investitora.</t>
  </si>
  <si>
    <t>Demontaža vodovodne mreže, od pocinkovanih / PPR cevi,  sa svim fazonskim komadima i ventilima. Demontirati vodovodnu mrežu, utovariti i odvesti neupotrebljiv materijala na deponiju udaljenu do 15 km, po izboru investitora. Objekat površine do 100 m2.</t>
  </si>
  <si>
    <t>PE D110 mm na vodovodnu cev POC D100 mm</t>
  </si>
  <si>
    <t>DN 100</t>
  </si>
  <si>
    <t>Nabavka cevi, transport cevi i montaža cevovoda od polietilenskih vodovodnih cevi od polietilena  PE 100 za radni pritisak 10 Bara SDR17 (S-8) PN10.
Cevi se međusobno spajaju čeonim ili elektrofuzionim zavarivanjem, a na vodovodnu armaturu odgovarajućim livenogvozdenim zupćastom spojnicom sa letećom prirubnicom, ili  zavarenim PE tuljkom sa letećom prirubnicom. Obračun po m' montiranog cevovoda u zavisnosti od prečnika cevi.</t>
  </si>
  <si>
    <t>Odgovorni projektant:</t>
  </si>
  <si>
    <t>Mirko Gušić, dipl.inž.arh.</t>
  </si>
  <si>
    <t>REKAPITULACIJA</t>
  </si>
  <si>
    <t>VI.</t>
  </si>
  <si>
    <t>Nabavka potrebnog materijala i povezivanje vodovodne mreže objekta na postojeći priključak u vodomernoj šahti kompleksa. Obračun po komadu izvedenog priključka u zavisnosti od prečnika cevi.</t>
  </si>
  <si>
    <t>Ø 40 mm</t>
  </si>
  <si>
    <t>Ø 1/2" - 3/8" - za priključak (sudopera)</t>
  </si>
  <si>
    <t>Nabavka potrebnog materijala, izvođenje svih pripremnih radova i izvođenje priključka kanalizacione mreže objekta na ulični / dvorišni kolektor kanalizacione mreže. 
Obračun po komadu izvedenog priključka.</t>
  </si>
  <si>
    <r>
      <t>Ø16</t>
    </r>
    <r>
      <rPr>
        <sz val="10"/>
        <rFont val="Arial"/>
        <family val="0"/>
      </rPr>
      <t>0 na betonsku kanalizacionu šahtu</t>
    </r>
  </si>
  <si>
    <t>V</t>
  </si>
  <si>
    <t>Za ventil DN 32-100</t>
  </si>
  <si>
    <t>DN 32</t>
  </si>
  <si>
    <t>DN 40</t>
  </si>
  <si>
    <t>Ø  100mm</t>
  </si>
  <si>
    <r>
      <t>Čišćenje Nabavka potrebnog materijala, izvođenje svih pripremnih radova za rekonstrukciju postojećeg cevovoda kanalizacione mreže. Rekonstrukciju izvršiti otpušivanjem, gde je potrebno, i ispiranjem cevovoda vodom pod pritiskom. U okviru ove pozicije uključeno i čišćenje i ispiranje svih priključnih šahti do objekta.
Obračun po m</t>
    </r>
    <r>
      <rPr>
        <sz val="10"/>
        <rFont val="Arial"/>
        <family val="2"/>
      </rPr>
      <t>'</t>
    </r>
    <r>
      <rPr>
        <sz val="10"/>
        <rFont val="Arial"/>
        <family val="2"/>
      </rPr>
      <t xml:space="preserve"> isprane i stavljene u funkciju spoljašnje kanalizacione mreže mereno po osi cevi za sve prečnike od Ø110 do Ø160mm.</t>
    </r>
  </si>
  <si>
    <t>IDRAL LAVABO - OSI 665 X 565</t>
  </si>
  <si>
    <t>ROSAN STOLZ baterija za lavabo</t>
  </si>
  <si>
    <t>ROSAN STOLZ baterija za sudoperu</t>
  </si>
  <si>
    <t>Četka za održavanje WC šolje - ABS hrom</t>
  </si>
  <si>
    <t>Nabavka pribora za opremanje sanitarnog bloka: držača tečnog sapuna, dispenzera za ubruse i toalet papir sa bravicom i ključem, kante za otpatke, kuke za garderobu i piktogram za obeležavanje Toaleta proizvođača "Unionclean" ili slično. Sve elemente koji se ugrađuju izvesti prema uputstvu proizvođača.
Obračun po komadu.</t>
  </si>
  <si>
    <t>Dozator za sapun 1,1L ABS beli</t>
  </si>
  <si>
    <t>Dispanzer ubrusa 600 abs</t>
  </si>
  <si>
    <t>Dispanzer toalet rolni abs</t>
  </si>
  <si>
    <t>Dispenzer presvlaka za dasku WC šolje abs beli</t>
  </si>
  <si>
    <t>Kanta za odpatke sa pedalom 12l abs bela</t>
  </si>
  <si>
    <t>Kuke za garderobu - Inox sjajni</t>
  </si>
  <si>
    <t>Predmer i predračun radova_AG radovi</t>
  </si>
  <si>
    <t xml:space="preserve">OPŠTI TEHNIČKI USLOVI </t>
  </si>
  <si>
    <t xml:space="preserve">OVI USLOVI SE ODNOSE NA RADOVE IZ OBLASTI PRIPREMNIH RADOVA I RADOVA NA STABILNOSTI OBJEKTA, NA RADOVE IZ OBLASTI MERA ENERGETSKE EFIKASNOSTI, KAO I NA RADOVE IZ OBLASTI MERA KOMFORA </t>
  </si>
  <si>
    <t xml:space="preserve">Svi stavovi predmera i predračuna podrazumevaju izvođenje svake pozicije rada bezuslovno stručno, precizno i kvaliteteno a u svemu prema odobrenim crtežima, tehničkom opisu i opisima u ovom predračunu, tehničkim uslovima i detaljima iz elaborata za građevinsku fiziku, statičkom proračunu, detaljima kao i naknadnim detaljima projektanta, važećim tehničkim propisima, JUS-u i upustvima nadzornog organa i projektanta, ukoliko u dotičnoj poziciji nije drugačije uslovljeno.  Svi radovi moraju biti izvedeni prema projektu u skladu sa važećim normativima i pravilima struke.
</t>
  </si>
  <si>
    <t xml:space="preserve">Kod svih građevinskih i građevinsko-zanatskih radova uslovljava se upotreba odgovarajuće radne snage i kvalitetnog materijala koji moraju odgovarati postojećim tehničkim propisima SRPS standardima i opisima pozicija iz radova. Za svaki materijal koji se ugrađuje, Izvođač mora prethodno podneti nadzornom organu atest.U spornim slučajevima u pogledu kvaliteta, uzorci će se dostavljati Zavodu za ispitivanje materijala, čiji su nalazi merodavni i za Investitora i za Izvođača. Ako Izvođač i pored negativnog nalaza Zavoda za ispitivanje materijala ugrađuje i dalje nekvalitetan materijal, Investitor će narediti rušenja a sva materijalna šteta od naređenog rušenja pada na teret Izvođača. Izvođač nema prava reklamacije i prigovora na rešenje koje u tom smislu donose Investitor ili građevinska inspekcija. Sav materijal za koji predstavnik investitora konstatuje da ne odgovara pogodbenom predračunu i propisanom kvalitetu, Izvođač je dužan da odmah ukloni sa gradilišta, a Investitor će obustaviti rad ukoliko Izvođač pokuša da ga upotrebi. 
</t>
  </si>
  <si>
    <t xml:space="preserve">Kod svih građevinskih i građevinsko zanatskih radova uslovljava se upotreba odgovarajuće stručne, kvalifikovane radne snage, kako je to za pojedine pozicije radova predviđeno u Prosečnim normama u građevinarstvu.
</t>
  </si>
  <si>
    <t xml:space="preserve">Objekat i celo gradilište Izvođač mora održavati uredno i potpuno čisto, a po završetku radova pre predaje objekta, sve rupe,  jame i rupe od skela Izvođač je dužan da zatrpa, nabije i poravna i to sve solidno da se kasnije ne javljaju sleganja.
</t>
  </si>
  <si>
    <t xml:space="preserve">Za tehnički pregled i primopredaju objekta, Izvođač mora ceo objekat i gradilišnu parcelu da očisti od šuta, viškova materijala, svih sredstava rada i pomoćnih objekata. Svi prilazi objektu, platoima, stepeništima i stazama, kao i podovi u svim prostorijama moraju biti potpuno čisti,  kao i sva stolarija, bravarija, staklene površine i sve krovne površine. Kolovoz i trotoari, oštećeni izvođenjem radova ili transportom, takođe se moraju dovesti u ispravno stanje za tehnički pregled i primopredaju objekta. Svi navedeni radovi moraju biti obuhvaćeni ugovorenim cenama.
</t>
  </si>
  <si>
    <t xml:space="preserve">Izvođač je dužan da uskladi rad podizvođača koji samostalno izvode pojedine vrste radova, kako jedni drugima ne bi nanosili štetu, a ukoliko bi do toga došlo, dužan je da odmah reguliše otklanjanje i naknadu štete na teret krivca. U protivnom troškove za otklanjanje ovakvih šteta snosiće sam Izvođač, ovo se odnosi i na sve smetnje i štete koje bi nastale zbog ne pridržavanja dogovorenog redosleda i vremenskog plana izvođenja pojedinih radova. Nadzori organ ima pravo da zahteva od Izvođača da za nove materijale podnese na uvid uzorke na osnovu kojih će on izvršiti izbor. Nabavka ovih uzoraka ne plaća se posebno.
</t>
  </si>
  <si>
    <t xml:space="preserve">Pored svih privremenih objekata koji su Izvođaču potrebni za izvođenje radova, Izvođač je dužan da obezbedi prostoriju za kancelariju nadzornog organa. Ovu prostoriju Izvođač za vreme gradnje objekta uredno održava uz potrebno osiguranje svetla, ogreva, čišćenja, kao i neophodnog kancelarijskog inventara.
</t>
  </si>
  <si>
    <t xml:space="preserve">Sastavni deo Ugovora su pored ovih opštih uslova takođe i posebni uslovi Investitora, postojeća tehnička i zakonska regulativa, kao i kompletan Elaborat tehničke dokumentacije.
</t>
  </si>
  <si>
    <t xml:space="preserve">Do predaje objekta Investitoru Izvođač odgovara apsolutno za sve na njemu i u slučaju kakve štete ili kvara dužan je o svom trošku sve dovesti u ispravno stanje. su pored ovih opštih uslova takođe i posebni uslovi Investitora, postojeća tehnička i zakonska regulativa, kao i kompletan Elaborat tehničke dokumentacije.
</t>
  </si>
  <si>
    <t xml:space="preserve">Izvođač je dužan da na gradilištu postavi za sve vreme izgradnje visiokokvalifikovanog i iskusnog stručnjaka koji će odgovarati za stručnu kontrolu i tačno izvršenje svih obaveza Izvođača.
</t>
  </si>
  <si>
    <t xml:space="preserve">Za sve radove u predmeru gde je potrebna skela i oplata, Izvođač je dužan da iste dobavi i solidno izradi, što se posebno ne plaća već je ukalkulisano u ponuđenu cenu odgovarajućeg rada.
</t>
  </si>
  <si>
    <t xml:space="preserve">Sve potrebne otvore i žljebove u zidovima i tavanicama za sprovođenje instalacija i raznih uređaja dužan je Izvođač izraditi tačno prema detaljima i dispozicionim planovima, a posle polaganja cevi i žljebove zazidati i zamalterisati. Ovo se ne plaća posebno veće je obuhvaćeno cenom odnosnih konstrukcija, zidanja i malterisanja.
</t>
  </si>
  <si>
    <t xml:space="preserve">Sve obaveze u ovim opštim opisima Izvođač prihvata kao sastavni deo Ugovora zaključenog sa Investitorom i obavezuje se da ih prime bez ikakvog ograničenja i izvrši bez prigovora i reklamacije.
</t>
  </si>
  <si>
    <t xml:space="preserve">Izvođač radova je obavezan da prouči PTD i uslove u kojima će se radovi izvoditi. Troškovi organizacije gradilišta i unutrašnjeg transporta neće se posebno obračunavati i treba da budu ukalkulisani u jedinačne cene pozicija građevinskih i građevinsko-zanatskih radova.
</t>
  </si>
  <si>
    <t xml:space="preserve">PRIPREMNO ZAVRŠNI RADOVI </t>
  </si>
  <si>
    <t xml:space="preserve">Preduzeti sve mere za bezbednost radnika i susednih objekata.
</t>
  </si>
  <si>
    <t xml:space="preserve">Organizovati gradilišnu struju i vodu i priključak gradilišta na kanalizacionu mrežu. 
</t>
  </si>
  <si>
    <t xml:space="preserve">Za radnike pripremiti prostorije za presvlačenje i za obedovanje, odrediti prostor namenjen za parking, magacin, privremenu gradilišnu deponiju i drugo, a sve prema Elaboratu o uredjenju gradilišta, koji izradi Izvodjač radova. Izvođač je dužan da sve radove izvrši u skladu sa Zakonom, pravilnicima, normama i standardima, bezbedonosnim merama. Takođe je obavezan da obezbedi svu potrebnu mehanizaciju i opremu za spovođenje radova. </t>
  </si>
  <si>
    <t xml:space="preserve">pripremno zavrsni radovi se koriste za sve vreme trajanja radova  </t>
  </si>
  <si>
    <t xml:space="preserve">Red. br. </t>
  </si>
  <si>
    <t>Opis pozicije</t>
  </si>
  <si>
    <t xml:space="preserve">Ј.М. </t>
  </si>
  <si>
    <t xml:space="preserve">Količina </t>
  </si>
  <si>
    <t>Jedinična cena bez PDV-a       [РСД]</t>
  </si>
  <si>
    <t>Ukupna cena bez PDV-a      [РСД]</t>
  </si>
  <si>
    <t>Jedinična cena sa PDV-om       [РСД]</t>
  </si>
  <si>
    <t>Ukupna cena sa PDV-om     [РСД]</t>
  </si>
  <si>
    <t>m2</t>
  </si>
  <si>
    <t>NAPOMENA: Planirana pozicija na dva mesta na objektu u toku izgradnje, za sve vreme trajanja radova.  11.2*2</t>
  </si>
  <si>
    <t xml:space="preserve"> 110.00*2</t>
  </si>
  <si>
    <t>kom-pcs</t>
  </si>
  <si>
    <t>komplet- set</t>
  </si>
  <si>
    <t>PRIPREMNO ZAVRŠNI RADOVI  DIN</t>
  </si>
  <si>
    <t>UKUPNO:</t>
  </si>
  <si>
    <t>RADOVI NA RUŠENJU</t>
  </si>
  <si>
    <t xml:space="preserve">U jedinične cene demontaže i rušenja uračunato je  iznošenje i deponovanje kompletnog šuta u industrijskoj zoni udaljenosti do 20km, utovar u kamione, transport do deponije i istovar uz grubo planiranje. U jedinične cene uračunati sva osiguranja konstrukcije da se nesmetano i bezbedno mogu izvoditi radovi. </t>
  </si>
  <si>
    <t>Pre bilo kakvih vrsta rušenja ili druge vrste zahvata na konstruktivnom sklopu, treba proveriti na licu mesta da li će konstruktivni sklop i opterećenja objekta biti poremećeni, odnosno proveriti stanje konstrukcije.</t>
  </si>
  <si>
    <t xml:space="preserve">Naročito treba imati u vidu da li su na objektu možda već ranije vršeni adaptacioni radovi, koji bi mogli dovesti do skrivenih oslabljenja konstruktivnih delova i slično (oslabljeni stubovi, zazidani otvori izgledaju kao konstruktivni zidovi i slično). </t>
  </si>
  <si>
    <t>Važan momenat pri izvođenju adaptacija, koji nikada ne sme biti izgubljen iz vida, je obezbeđenje kako ljudskih života, tako i pojedinih delova objekta (podupiranja, rasterećivanja i sl.), na kojima se izvode radovi.</t>
  </si>
  <si>
    <t xml:space="preserve">Predmerom je otežano predvideti tačnu količinu predviđenih radova, kao i sve potrebne radove, jer se uvek mora računati sa mogućnošću pojave viška ili pak nepredviđenih radova, s obzirom da se radi o adaptacijama, gde se često mnogo stvari otkrije tek za vreme izvođenja, i usled toga može doći do izvesnih izmena, koje registruje i odobrava nadzorni organ. </t>
  </si>
  <si>
    <t>Nikada se ne sme pristupiti nikakvom vidu rušenja, dok nisu izvršene sve potrebne pripreme. Tek kad su izvedena sva potrebna rasterećenja, podupiranja i obezbeđenja na potrebnim mestima, može se pristupiti rušenju i uklanjanju pojedinih delova objekta.</t>
  </si>
  <si>
    <t>Pre rušenja potrebno je preduzeti sve zaštitne mere za sigurnost radnika, kao i eventualnih prolaznika, da bi se izbegli nesretni slučajevi. Treba voditi računa i o tome da se rušenje izvrši sa što manje prašine, pa se zato treba polivati delove koji se ruše. Treba paziti da se ugrađeni materijal prilikom rušenja što bolje sačuva. Šut i sve otpatke potrebno je što pre odstraniti sa gradilišta.</t>
  </si>
  <si>
    <t>Ovaj opis ne isključuje primenu odredaba važećih propisa i normi u građevinarstvu iz ove oblasti.</t>
  </si>
  <si>
    <t>Deponiju definisati sa predstavnikom Investitora, a ovim predmerom se predpostavlja udaljenost od 20 km.</t>
  </si>
  <si>
    <t>Neophodno je da izvođač dostavi dokaz o deponovanju.</t>
  </si>
  <si>
    <t>Ova pozicija se odnosi na sve prostorije u podrumu, prizemlju I i II spratu. Malter se obija sa zidova u punoj visini.</t>
  </si>
  <si>
    <t>Šut deponovati u skladu sa opisom iz opšteg dela.  Obračun po m2.</t>
  </si>
  <si>
    <t>Površina zidova Po: (27.3+19.4+21.3+27.1+47.46+25.82+88.32+15.83)*2.7+28.6*0.5</t>
  </si>
  <si>
    <t>odbila sam površinu zidne keramike, jer keramiku skidam sa malterom</t>
  </si>
  <si>
    <t>Pr: 27.9*3.03+17.6*3.88+(162.25+30.1+29.6*2+50.83+22.3+18.79+29.2+29.28+17.61)*4.0+18.8*4.9</t>
  </si>
  <si>
    <t>I sprat: (29.67+17.3+159.7+22.3+19.8+46.91+49.9+21.1+18.51+45.46+19.46+17.61)*4.0</t>
  </si>
  <si>
    <t>II sprat: (29.69+17.3+159.4+22.9+20.4+48.4+51.45+22.0+18.51+48.66+20.67+17.61)*4.0</t>
  </si>
  <si>
    <t>Stepenište: 11.0*4+(19.1+9.8+21.25)*4.0+(19.05+9.8)*4.0+22.15*6.22+9.15*2*1.2+9.3*2*1.2+39.94*4</t>
  </si>
  <si>
    <t>Odbijanje otvora Po: 1.0*0.5*19+1.2*0.5*2+1.25*0.5+1.5*2.0*2*4+0.8*1.8*2+1.0*2.0*2+0.7*2.13*2+1.47*2.2*2</t>
  </si>
  <si>
    <t>Odbijanje otvora Pr: 0.6*1.25*4+2.12*1.4+2.14*1.85+1.2*2.3*2+2.14*2.64+1.65*2.58+1.55*2.6*15+1.2*2.5*3+1.13*2.3+1.17*2.4+1.2*2.4*10+1.25*2.51+1.4*2.91+1.4*2.3+1.8*3.3*2+1.05*2.13*2+1.7*2.68*2*6+1.07*2.17*2+1.6*2.5*2+1.3*2.3*2*3+2.3*(3.3+1.15)+4.2*(2.1+1.25)*2+1.8*(2.45+0.9)*2*2+(1.8+2.45+3.8)*3.3+1.6*2.9*2+1.56*1.84</t>
  </si>
  <si>
    <t>Odbijanje otvora I sprat: 0.6*1.25*4+2.12*1.4+2.14*1.85+1.2*2.3*2+2.14*2.64+1.65*2.58+1.55*2.6*16+1.2*2.5*3+1.26*2.9*2+1.56*2.9+1.13*2.3+1.17*2.4+1.2*2.4*10+1.25*2.51+1.4*2.3*2+(1.95+2.05)*3.3+1.0*2.28*2+1.05*2.13*2*3+1.7*2.68*2*3+1.3*2.3*2*4+(2.15*2+2.45+3.9)*3.3</t>
  </si>
  <si>
    <t>Odbijanje otvora II sprat: 0.6*1.25*4+2.12*1.4+2.14*1.85+1.2*2.3*2+1.13*2.6*28+1.56*2.6*3+1.2*2.5*3+1.12*2.64*2+1.26*4.7*2+1.56*4.7+1.13*2.3+1.17*2.4+1.2*2.4*10+1.25*2.51+1.4*2.3*2+1.0*2.28*2+1.33*2.4*2*2+1.7*2.68*2*4+1.3*2.3*2*4+1.05*2.13*2+(1.95+2.05+2.15*2+2.45+3.9)*3.3</t>
  </si>
  <si>
    <t>Odbijanje površine pod keramikom:             272.52</t>
  </si>
  <si>
    <t>Demontirana vrata sklopiti, utovariti na kamion i odvesti na deponiju u industrijskoj zoni udaljenosti do 20km, ili na deponiju koju odredi investitor. Obračun po kom.</t>
  </si>
  <si>
    <t>a. Do 2,00m2,</t>
  </si>
  <si>
    <t>b. Od 2,00m2 do 5.00m2,</t>
  </si>
  <si>
    <t>Demontirane portale sklopiti, utovariti na kamion i odvesti na deponiju u industrijskoj zoni udaljenosti do 20km, ili na deponiju koju odredi investitor. Obračun po m2 portala.</t>
  </si>
  <si>
    <t>3.5*4.0*2</t>
  </si>
  <si>
    <t>Šut pokupiti, izneti utovariti na kamion I ovesti na deponiju u industrijskoj zoni udaljenosti do 20km, ili na deponiju koju odredi investitor. Obračun po m2 obijene površine, otvori se odbijaju.</t>
  </si>
  <si>
    <t>(26.9*1.5+16.6*1.5+16.61*1.5+0.9*0.75)*3</t>
  </si>
  <si>
    <t>Ova pozicija se odnosi na pregradne zidove WC kabina u sanitarnim čvorovima, jedan zid u prizemlju I  zid u podrumu. Unutrašnja vrata se demontiraju (obuhvaćeno drugim pozicijom), a pregradni zidovi ruše zajedno sa oblogom.</t>
  </si>
  <si>
    <t>Po i Pr:                                          5.85*2.55+6.15*4.0</t>
  </si>
  <si>
    <t>Pr, I i II sprat: (6.3+1.62*2+1.12*3+0.6*3+3.0+2.32+1.53*2)*2.25*3</t>
  </si>
  <si>
    <t>Otvori:                                      0.6*2.0*3+0.7*2.0*3</t>
  </si>
  <si>
    <t>(6.15+6.91+0.46)*4</t>
  </si>
  <si>
    <t>Odbijaju se otvori:                                    0.9*2.0</t>
  </si>
  <si>
    <t>6.70*2.55</t>
  </si>
  <si>
    <t>2.0*3.0</t>
  </si>
  <si>
    <t>Šut deponovati u skladu sa opisom iz opšteg dela.  Obračun po m2 lamperije.</t>
  </si>
  <si>
    <t>28.4*1.25+(2.77+2.72+2.73)*1.8+(2.78+2.7+2.8+1.0)*1.25+(2.03+2.76+2.77+2.72+2.73)*0.15+19.68*0.15</t>
  </si>
  <si>
    <t>Šut deponovati u skladu sa opisom iz opšteg dela.  Obračun po kom.</t>
  </si>
  <si>
    <t>Šut deponovati u skladu sa opisom iz opšteg dela.  Obračun po m2 poda.</t>
  </si>
  <si>
    <t>27.24+15.22+16.0+31.22*2+15.3*2+16.86*2</t>
  </si>
  <si>
    <t>ZIDARSKI RADOVI</t>
  </si>
  <si>
    <t>Zidarski radovi moraju biti izvedeni u svemu prema projektu i važećim pravilnicima i standardima. Materijal upotrebljen za zidarske radove mora odgovarati važećim standardima. Izvodjač je u obavezi da obezbedi odgovarajuću atestnu dokumentaciju za upotrebljeni materijal, kojom dokazuje i garantuje da su radovi izvedeni materijalom koji zadovoljava standarde kvaliteta neophodne za ovakvu vrstu objekata.</t>
  </si>
  <si>
    <t>Radove izvoditi stručnom i kvalifikovanom radnom snagom. Jedinčna cena obuhvata neophodan materijal, rad, alat, skelu, podupirače, oplatu, transport i sve druge potrebne elemente kako bi se opisana pozicija izvela. U svemu se pridržavati pravilnika PBAB 87 (Službeni list SFRJ, br. 11/87), Pravilnika o tehničkim normativima za zidane zidove (Službeni list SFRJ, br. 87/91) i Pravilnika o zaštiti na radu pri izvodjenju gradjevinskih radova ("Službeni glasnik RS", br. 53/97).</t>
  </si>
  <si>
    <t>U cenu zidarskih radova ulazi i izrada horizontalnih i vertikalnih AB serklaža, u širini zida.</t>
  </si>
  <si>
    <t xml:space="preserve">Zidanje konstruktivnih i pregradnih zidova objekta izvesti prema pravilniku u predviđenom malteru od strane projektanta sa pravilno izvedenim napunjenim horizontalnim i vertikalnim spojnicama bez izlivanja maltera iz spojnica. 
</t>
  </si>
  <si>
    <t>Malterisanje zidova i plafona izvršiti predviđenim malterom na već pripremljenim zidovima i plafonima (očišćenim od maltera ili sl.) sa prethodnim prskanjem cementnim malterom. Malterisanje izvesti u dva sloja: prvi sloj - grubi gruntiranje, drugi sloj - od fino prosejanog maltera perdaša. Površine posle malterisanja moraju biti ravne i glatke, bez talasa, udubljenja ili ispupčenja. Sve ivice moraju biti prave i oštre ili oborene, a uglovi na sastavu zida i plafona pravi i oštri ili sa holkerom, u svemu prema projektu. Zidarske radove prima nadzorni organ i to konstatuje kroz građevinski dnevnik.</t>
  </si>
  <si>
    <t>Obračun količina stvarno izvedenih radova izvršiti prema važećim normativima i standardima u gradjevinarstvu.</t>
  </si>
  <si>
    <t>Napomena: Za ovu grupu radova, za deo koji se odnosi na unutrašnje radove, pomoćna skela je obračunata cenom pozicije.</t>
  </si>
  <si>
    <t xml:space="preserve">Odbijaju se otvori preko 3m2:  </t>
  </si>
  <si>
    <t>Pr: 0.96+0.13+2.65+1.26+1.03*15+7.24+11.07*2+3.03*2*2+1.56*6*2+1.0*2+2.94*2+(1.8+2.45+3.8)*3.3+1.64*2</t>
  </si>
  <si>
    <t>I sprat: 0.96+0.22*2+2.65+1.26+1.03*16+0.65*2+1.52+1.56*3*2+(1.95+2.10+2.15*2+2.45+3.9)*3.3</t>
  </si>
  <si>
    <t>II sprat: 0.96+0.22*2+2.92*2+4.33+1.56*4*2+(1.95+2.05+2.15*2+2.45+3.9)*3.3</t>
  </si>
  <si>
    <t>Omalterisane površine moraju biti ravne, bez preloma i talasa, a ivice oštre i prave. U cenu ulazi: malterisanje špaletni prozora i vrata, pomoćna skela i ugaone lajsne od pocinkovanog čeličnog lima sa mrežicom, radi sprečavanja oštećenja ivica zidova. Obračun po m2.</t>
  </si>
  <si>
    <t>Površina zidova Po: (27.3+19.4+21.3+27.1+47.46+25.82+88.32+15.83)*2.7+28.6*0.5+21.55*3.37</t>
  </si>
  <si>
    <t>Odbijaju se otvori preko 3m2:            0.23*2+1.07+0.22</t>
  </si>
  <si>
    <t>Sloj za pad u mokrim čvorovima od 4-8cm.</t>
  </si>
  <si>
    <t>UKUPNO/TOTAL:</t>
  </si>
  <si>
    <t xml:space="preserve"> IZOLATERSKI RADOVI</t>
  </si>
  <si>
    <t>Pozicije izolaterskih radova moraju biti izvedene stručno i kvalitetno, na svim mestima gde je to projektom predviđeno. Radove izvoditi stručnom i kvalifikovanom radnom snagom i odgovarajućim alatom. Svi materijali koji se upotrebljavaju moraju odgovarati tehničkim propisima, normativima i standardima. Izvođač je u obavezi da pre početka radova obezbedi odgovarajuću atestnu dokumentaciju za materijal koji će koristiti, kojom dokazuje i garantuje da su radovi izvedeni materijalom koji zadovoljava standarde kvaliteta neophodne za ovakvu vrstu radova. Atesti moraju biti izdati od ovlašćenih ustanova i ne smeju biti stariji od godinu dana od dana kada je izvođač otpočeo sa izvođenjem ovih radova na objektu.</t>
  </si>
  <si>
    <t xml:space="preserve">Sve pozicije izolaterskih radova izvodiće se prema termičkom proračunu, detaljima iz projekta i uputstvima proizvođača. Rešenja iz projekta mogu se menjati samo ako su saglasni projektant i nadzorni organ i to konstatuju u građevinskom dnevniku. </t>
  </si>
  <si>
    <t>Pre početka izvođenja bilo koje od pozicija izolaterskih radova, podloga se mora dobro i pažljivo očistiti i pripremiti za rad. Ako se radi sa izolacionim materijalima koji su u trakama, poštovati uputstvo proizvođača o preklapanju traka i pravcima postavljanja, kao i o postavljanju materijala u slojevima.</t>
  </si>
  <si>
    <t xml:space="preserve"> U cenu ulazi sav potreban materijal, po detaljima, tehničkim listovima proizvoda i uputstvu proizvođača. Obračun po m2.</t>
  </si>
  <si>
    <t>NAPOMENA: Keramičke pločice lepiti 24h nakon postavljanja hidroizolacije.</t>
  </si>
  <si>
    <t>Površina mora biti bez nečisoća (mast, ulje, prašina, razdelni spojevi itd.).</t>
  </si>
  <si>
    <t>27.24+16.0+31.22*2+16.86*2</t>
  </si>
  <si>
    <t>Napomena: Ovu poziciju izvesti pre pozicije hidroizolacije zidova podruma (poz 3.02), kako bi se membrana povila uz zid visine 10 cm.</t>
  </si>
  <si>
    <t>387.53+12.61</t>
  </si>
  <si>
    <t>KERAMIČARSKI RADOVI</t>
  </si>
  <si>
    <t>U ovu poziciju uračunati I fugivanje postojećih podnih keramičkih pločica. Očistiti postojeće fuge, oprati I fugovati masom za fugovanje, a zatim ih očistiti</t>
  </si>
  <si>
    <t>273.7+289.56+289.2</t>
  </si>
  <si>
    <t>(26.9+4.95+1.2*3+16.61*3+28.67*2+5.10*2)*1.5+(1.9*3+1.55*3+1.6+1.9*2+3.5+3.8*2+3.65*2+3.8+3.0*2+3.15*4+1.35+1.5*2+2.23*3)*2*1.5</t>
  </si>
  <si>
    <t>Pod u podrumu:                        387.53+12.61</t>
  </si>
  <si>
    <t>PODOPOLAGAČKI RADOVI</t>
  </si>
  <si>
    <t>Ova poz se odnosi na stepenišni prostor</t>
  </si>
  <si>
    <t>16.07+8.87+30.04*2+22.10+26.94+47.33+47.7</t>
  </si>
  <si>
    <t>2446.11-185.22-852.46-229.09</t>
  </si>
  <si>
    <t>SUVOMONTAŽNI RADOVI</t>
  </si>
  <si>
    <t>Pozicije suvomontažnih radova moraju biti izvedene stručno i kvalitetno, na svim mestima gde je to projektom predviđeno. Radove izvoditi stručnom i kvalifikovanom radnom snagom i odgovarajućim alatom. Svi materijali koji se upotrebljavaju moraju odgovarati tehničkim propisima, normativima i standardima.</t>
  </si>
  <si>
    <t>Sve pozicije moraju biti izvedene stručno i kvalitetno, u svemu prema uputstvima proizvodjača ("Knauf", "Rigips", "Armstrong", ili odgovarajuće). Poštovati sve preporuke i detalje kada je u pitanju izrada potkonstrukcije i završna montaža ploča.</t>
  </si>
  <si>
    <t>Sve pozicije oblaganja suvomontažnim pločama izvodiće se prema detaljima iz glavnog projekta i uputstvima projektanta. Rešenja iz glavnog projekta mogu se menjati samo ako su saglasni projektant i nadzorni organ i to konstatuju u gradjevinskom dnevniku.</t>
  </si>
  <si>
    <t>Sva spojna sredstva, transport, pomoćni alat i materijal, pomoćna skela i obrada ulaze u jediničnu cenu odgovarajuće pozicije. Sav materijal koji se ugradjuje u objekat mora odgovarati postojećim standardima SRPS i imati atest nadležne ustanove o ispunjavanju svih uslova u pogledu kvaliteta za ovakvu vrstu objekta.</t>
  </si>
  <si>
    <t>Izvođač radova obavezan je da vodi računa o skladištenju i obezbedjivanju materijala i alata za izvođenje ove vrste radova pre ugradnje, a po ugradnji plafona i zidova da ih održava i čuva od oštećenja i nepravilnog korišćenja. Jedinična cena obuhvata sav potreban materijal, alat, transport, pomoćna sredstva i druge neophodne radnje kako bi se odredjena pozicija izvela. Obračun izvedenih radova vrši se po m2 ugrađenog spuštenog plafona, odnosno zida, u skladu sa važećim standardima i normama za ovu vrstu radova.</t>
  </si>
  <si>
    <t>U svemu se pridržavati Pravilnika o zaštiti na radu pri izvođenju građevinskih radova ("Službeni glasnik RS", br. 53/97).</t>
  </si>
  <si>
    <t>Izvodjač u okviru jedinične cene svake pozicije mora izvesti sva neophodna ukrajanja, sečenja i prodore. Neophodno je da plafon i zidovi budu ravni i montirani na projektovanim pozicijama, u svemu prema uputstvu projektanta.</t>
  </si>
  <si>
    <t>Sva oštećenja nastala u toku ugradnje, izvodjač je dužan da otkloni. Suvomontažne radove prima nadzorni organ i to konstatuje u građevinskom dnevniku. Sva kasnija oštećenja nastala nepravilnim rukovanjem ili nemarom izvodjača, imaju se otkloniti o trošku izvođača.</t>
  </si>
  <si>
    <t>Nabavka, transport materijala i izrada  suvomontažnog pregradnog zida u toaletima. Pregradni zid sa jednostrukom metalnom potkonstrukcijom od čeličnih pocinkovanih CW i UW profila 50 mm (osni razmak CW profila 62.5 cm, odnosno u skladu sa tehničkim listom za visinu zida od 240cm, koji se ne vezuje za plafon). Ukupna debljina zida 125 mm, obostrano dvostruko obložena vlagootpornim gips-kartonskim pločama debljine 12,5mm. Izolacioni sloj od mineralne kamene vune  50 mm. Obrada spojeva GK ploča u kvalitetu Q2. Obračun po m².</t>
  </si>
  <si>
    <t>(1.9*3+1.55*3+1.6+1.9*2+3.5+3.8*2+3.65*2+3.8+3.0*2+3.15*4+1.35+1.5*2+2.23*3)*2.4</t>
  </si>
  <si>
    <t>Nabavka, transport materijala i izrada  suvomontažnog pregradnog zida . Pregradni zid sa jednostrukom metalnom potkonstrukcijom od čeličnih pocinkovanih CW i UW profila 75 mm (osni razmak CW profila 31.25 cm, odnosno u skladu sa tehničkim listom za visinu zida od 400cm). Ukupna debljina zida 125 mm, obostrano dvostruko obložena standardnim gips-kartonskim pločama debljine 12,5mm. Izolacioni sloj od mineralne kamene vune  50 mm. Zvučna zaštita min 52 dB. Obrada spojeva GK ploča u kvalitetu Q2. Napomena: Zbog sprečavanja prenosa zvuka ispod obodnih CW i UW profila naneti zaptivni kit. Ispuna spojeva gipsanim ispunjivačem sa upotrebom papirne bandaž trake.Obračun po m².</t>
  </si>
  <si>
    <t>Pr: (6.15*2+4.0+4.75+1.3*2+4.68+6.9*2+5.6+7.9+4.0)*4.0+1.3*2.3</t>
  </si>
  <si>
    <t>I sprat: (6.3*2+4.91*2+11.37+7.05*2+5.45+7.9+6.25*2+4.85+8.04+4.15)*4.0</t>
  </si>
  <si>
    <t>II sprat: (6.45+5.05*4+13.19+7.2+4.15)*4.0+2.05*3.3</t>
  </si>
  <si>
    <t>Nabavka, transport materijala izrada i montaža gipsanog monolitnog spuštenog plafona od vlagootpornih gips-karton ploča sa pripadajućom metalnom potkonstrukcijom. Visina spuštanja 40cm. Ugradnja po svemu po preporukama proizvođača a uz saglasnost Nadzornog organa. Obračun po m² komplet završenog pregradnog zida, a cenom je obuhvaćen kompletan rad i materijal.Obračun po m²</t>
  </si>
  <si>
    <t>GRAĐEVINSKA STOLARIJA</t>
  </si>
  <si>
    <t xml:space="preserve">Pre izrade i ugrađivanja prozora, vrata i ostalih stolarskih elemenata izvršiti merenje na licu mesta svih otvora, širine i visine da li su zidarski otvori pravilno izrađeni, pa tek onda izdati nalog za izradu stolarije. Stolarija mora biti izrađena u svemu prema zadatoj šemi stolarije sa pravilno izvedenim falcovima za predviđeno staklo snabdeveno odgovarajućim okovima, kvakama i bravama za zaključavanje istih. </t>
  </si>
  <si>
    <t>Sve radove izvesti prema projektu, odgovarajućoj šemi i konstruktivnom detalju projektanta kao i Zakona o planiranju i izgradnji. Svaka pozicija radova treba da bude opremljena odgovarajućim brojem ankera za povezivanje i učvršćivanje na konstruktivne elemente.</t>
  </si>
  <si>
    <t>Kroz odgovarajuće stavke pozicija obuhvatiti i zastakljivanje, potreban okov i eventualno pokrivanje spoja ukrasnim lajsnama.</t>
  </si>
  <si>
    <t>Izvođač je u obavezi da prilaži dokaze o kvalitetu stolarije-ateste, garantne listove za svu ugrađenu stolariju.</t>
  </si>
  <si>
    <t>U svemu prema šemi i detaljima.</t>
  </si>
  <si>
    <t>Pre izrade stolarije, sve mere proveriti na licu mesta.</t>
  </si>
  <si>
    <t>60x205 cm</t>
  </si>
  <si>
    <t>80x210 cm</t>
  </si>
  <si>
    <t>130/240- 1 vrata 60/200_kom 1</t>
  </si>
  <si>
    <t>150/240_kom 6</t>
  </si>
  <si>
    <t>207/240- 2 vrata 60/200_kom 3</t>
  </si>
  <si>
    <t>180/240- 2 vrata 60/200_kom 3</t>
  </si>
  <si>
    <t>155/240- 1 vrata 60/200_kom 3</t>
  </si>
  <si>
    <t>115/240- 1 vrata 60/200_kom 1</t>
  </si>
  <si>
    <t>100/240- 1 vrata 60/200_kom 1</t>
  </si>
  <si>
    <t>Restauracija dvostrukih dvokrilnih  prozora sa finalnom obradom, dimenzija 60x100 cm. Sa prozora pažljivo skinuti naslage i boje, do čistog drveta. Čišćenje izvesti hemijskim i fizičkim putem, pažljivo da se drvo i profilacija ne ošteti i drvo ne promeni boju. Kompletan prozor detaljno pregledati i ampasovati, oštećene delove, po uzoru na postojeće, pažljivo zameniti novim od iste vrste drveta. Okov pregledati, očistiti i popraviti, delove koji nedostaju uraditi po uzoru na prvobitne i postaviti. Prozor prebrusiti finom šmirglom i bojiti lazurnom bojom tri puta sa dodatkom laka, po izboru i uputstvu projektanta. Obračun po komadu prozora.</t>
  </si>
  <si>
    <t>Napomena: Zamena stakla na mestima na kojima nedosatje ili je oštećeno</t>
  </si>
  <si>
    <t>Prizemlje</t>
  </si>
  <si>
    <t>165/268-pr.8</t>
  </si>
  <si>
    <t>156/262-pr.10,11,13,14,16,17,17,19,</t>
  </si>
  <si>
    <t>156/260-pr.21</t>
  </si>
  <si>
    <t>158/260-pr.21</t>
  </si>
  <si>
    <t>120/150-pr.20</t>
  </si>
  <si>
    <t>153/260-pr.23,24</t>
  </si>
  <si>
    <t>151/260-pr.23</t>
  </si>
  <si>
    <t>113/230-pr.25</t>
  </si>
  <si>
    <t>I sprat</t>
  </si>
  <si>
    <t>165/268-pr.5</t>
  </si>
  <si>
    <t>156/262-pr.8,9,10,11,14,15,16,17,</t>
  </si>
  <si>
    <t>156/260-pr.19</t>
  </si>
  <si>
    <t>158/260-pr.19</t>
  </si>
  <si>
    <t>120/150-pr.18</t>
  </si>
  <si>
    <t>153/260-pr.21,23,24,25</t>
  </si>
  <si>
    <t>151/260-pr.22</t>
  </si>
  <si>
    <t>113/230-pr.27</t>
  </si>
  <si>
    <t>II sprat</t>
  </si>
  <si>
    <t>113/260-pr.6,7,10,11,12,13,14,15,16,17</t>
  </si>
  <si>
    <t>120/150; pr 18</t>
  </si>
  <si>
    <t>113/264; pr 20</t>
  </si>
  <si>
    <t>112/264; pr 21</t>
  </si>
  <si>
    <t>113/230-pr.22</t>
  </si>
  <si>
    <t>214/264-pr.7</t>
  </si>
  <si>
    <t>I sprat: 214/264-pr.4</t>
  </si>
  <si>
    <t>prizemlje: 60/125; pr.3,4</t>
  </si>
  <si>
    <t>I sprat; 60/125; pr.2</t>
  </si>
  <si>
    <t>I sprat; 60/125; pr.3</t>
  </si>
  <si>
    <t>Prizemlje:</t>
  </si>
  <si>
    <t>120/230-pr.5</t>
  </si>
  <si>
    <t>120/240-pr.5</t>
  </si>
  <si>
    <t>117/240-pr.22</t>
  </si>
  <si>
    <t>125/251-pr .9</t>
  </si>
  <si>
    <t>156/284-pr .29</t>
  </si>
  <si>
    <t>I sprat:</t>
  </si>
  <si>
    <t>120/230-pr.3</t>
  </si>
  <si>
    <t>120/240-pr.3</t>
  </si>
  <si>
    <t>117/240-pr.3</t>
  </si>
  <si>
    <t>125/251-pr .6</t>
  </si>
  <si>
    <t>140/230-pr .3</t>
  </si>
  <si>
    <t>126/290-pr.28</t>
  </si>
  <si>
    <t>II sprat:</t>
  </si>
  <si>
    <t>120/240-pr.4</t>
  </si>
  <si>
    <t>117/240-pr.4</t>
  </si>
  <si>
    <t>125/251-pr .8</t>
  </si>
  <si>
    <t>140/230-pr .4</t>
  </si>
  <si>
    <t>126/470-pr 4</t>
  </si>
  <si>
    <t>156/470-pr 4</t>
  </si>
  <si>
    <t>214/185-pr 1</t>
  </si>
  <si>
    <t>212/140-pr 1</t>
  </si>
  <si>
    <t>214/185; pr. 2</t>
  </si>
  <si>
    <t>212/140; pr. 2</t>
  </si>
  <si>
    <t>214/185; pr. 1</t>
  </si>
  <si>
    <t>212/140; pr. 1</t>
  </si>
  <si>
    <t>140/291; pr. 1</t>
  </si>
  <si>
    <t>160/290; pr. 28</t>
  </si>
  <si>
    <t>230/330+115 pr. 28</t>
  </si>
  <si>
    <t>180/330; pr. 30</t>
  </si>
  <si>
    <t>170/268; pr. 6,11,12,15,23,24</t>
  </si>
  <si>
    <t>160/250; pr. 19</t>
  </si>
  <si>
    <t>180/245+90; pr. 29</t>
  </si>
  <si>
    <t>170/268; pr. 7,13,20</t>
  </si>
  <si>
    <t>170/268; pr. 9,16,17,20,</t>
  </si>
  <si>
    <t>100/228; pr. 2</t>
  </si>
  <si>
    <t>105/213; pr. 5</t>
  </si>
  <si>
    <t>107/217; pr. 10</t>
  </si>
  <si>
    <t>130/230; pr. 20,21</t>
  </si>
  <si>
    <t>130/220; pr. 25</t>
  </si>
  <si>
    <t>100/228; pr. 1</t>
  </si>
  <si>
    <t>105/213; pr. 3,4,5</t>
  </si>
  <si>
    <t>130/230; pr.18,19,25</t>
  </si>
  <si>
    <t>130/220; pr. 27</t>
  </si>
  <si>
    <t>133/240; pr 6,7</t>
  </si>
  <si>
    <t>100/228;pr 1</t>
  </si>
  <si>
    <t>130/230; pr.21</t>
  </si>
  <si>
    <t>130/220; pr. 22</t>
  </si>
  <si>
    <t>105/213; 8</t>
  </si>
  <si>
    <t>210+2*80/210+125; pr.26</t>
  </si>
  <si>
    <t>420/210+125; pr. 26</t>
  </si>
  <si>
    <t>210+2*80/210+125; pr.3</t>
  </si>
  <si>
    <t>MOLERSKO FARBARSKI RADOVI</t>
  </si>
  <si>
    <t xml:space="preserve">Pozicije molerskih radova moraju biti izvedene stručno i kvalitetno, na svim mestima gde je to projektom predvidjeno. Radove izvoditi stručnom i kvalifikovanom radnom snagom i odgovarajućim alatom. Svi materijali koji se upotrebljavaju moraju odgovarati tehničkim propisima, normativima i standardima.
</t>
  </si>
  <si>
    <t xml:space="preserve">Pre početka radova izvodjač je dužan da ispita kvalitet podloge i konstatuje da li su se stekli uslovi za izvodjenje molerskih radova. Podloga mora biti dobro očišćena od mehaničkih nečistoća, prašine i masnoća. </t>
  </si>
  <si>
    <t>Toaleti i kuhinje</t>
  </si>
  <si>
    <t>(26.9+4.95+1.2*3+16.61*3+28.67*2+5.10*2)*2.2+(1.9*3+1.55*3+1.6+1.9*2+3.5+3.8*2+3.65*2+3.8+3.0*2+3.15*4+1.35+1.5*2+2.23*3)*2*0.9+(11.45+11.02*2)*2.5</t>
  </si>
  <si>
    <t>Kancelarije</t>
  </si>
  <si>
    <t>Pr: (30.1+29.6*2+50.83+22.3+18.79+29.2+29.28)*4.0+(6.15*2+4.0+4.75+1.3*2+4.68+6.9*2+5.6+7.9)*4.0*2</t>
  </si>
  <si>
    <t>I sprat: (22.3+19.8+46.91+49.9+21.1+18.51+45.46+19.46)*4.0+(6.3*2+4.91*2+11.37+7.05*2+5.45+7.9+6.25*2+4.85+8.04)*4.0*2</t>
  </si>
  <si>
    <t>II sprat: (22.9+20.4+48.4+51.45+22.0+18.51+48.66+20.67)*4.0+(6.45+5.05*4+13.19+7.2)*4.0*2</t>
  </si>
  <si>
    <t>Stepenište I hodnici: 11.0*2.5+(19.1+9.8+21.25)*2.5+(19.05+9.8)*2.5+22.15*4.72+39.94*2.5+(18.8+162.25+159.7+159.4)*2.5</t>
  </si>
  <si>
    <t>Plafoni: 841.7+797.01+807.4</t>
  </si>
  <si>
    <t>Bojenje zidova masnom farbom, hodnici I stepeništa do visine h=1.5m, u  skladu sa tehničkim listom proizvođača. Obračun po m2.</t>
  </si>
  <si>
    <t>Stepenište I honici: 11.0*1.5+(19.1+9.8+21.25)*1.5+(19.05+9.8)*1.5+22.15*1.5+9.15*2*1.2+9.3*2*1.2+33.15*1.5+(7.41+7.46+162.25+159.7+159.4)*1.5</t>
  </si>
  <si>
    <t>FASADERSKI RADOVI</t>
  </si>
  <si>
    <t xml:space="preserve">Pre početka radova izvođač je dužan da ispita kvalitet podloge i konstatuje da li su se stekli uslovi za izvođenje fasaderskih radova. Podloga mora biti pripremljena u skladu sa važećim pravilnicima i normama.  </t>
  </si>
  <si>
    <t>Za stabilnost fasade garantuje izvođač. U okviru radioničkog projekta fasade, neophodno je dati i način održavanja fasade u toku eksploatacije. Fasaderski radovi se ne smeju izvoditi dok  traju padavine, kada je temperatura vazduha niža od -3°C do 5°C (zavisno od vrste rada), ili kada je  površinska temperatura podloge veća od 35°C.</t>
  </si>
  <si>
    <t>Sva spojna sredstva, transport, pomoćni alat i materijal, skela i završna obrada ulaze u jediničnu cenu odgovarajuće pozicije. Sav materijal koji se ugradjuje u objekat mora odgovarati postojećim standardima SRPS i imati atest nadležne ustanove o ispunjavanju svih uslova u pogledu kvaliteta za ovakvu vrstu objekta.</t>
  </si>
  <si>
    <t>Sve stavke iz opštih opisa za zidarske i molersko-farbarske radove važe i za fasaderske radove.</t>
  </si>
  <si>
    <t>Izvođač mora poštovati uputstva proizvođača materijala koji se koriste pri fasaderskim radovima. Sva oštećenja nastala u toku izvođenja radova, izvođač je dužan da otkloni. Fasaderske radove prima nadzorni organ i to konstatuje u građevinskom dnevniku. Sva kasnija oštećenja nastala nepravilnim rukovanjem ili nemarom izvodjača, imaju se otkloniti o trošku izvodjača.</t>
  </si>
  <si>
    <t>NAPOMENA: Pre izrade pozicija i ugradnje sve mere proveriti na licu mesta.
Izvođački projekat fasade i detalje fasade obezbeđuje proizvođač i isporučilac fasade uz saglasnost projektanta i investitora.</t>
  </si>
  <si>
    <t>PARTER</t>
  </si>
  <si>
    <t xml:space="preserve">Pozicije partera radova moraju biti izvedene stručno i kvalitetno, na svim mestima gde je to projektom predvidjeno. Radove izvoditi stručnom i kvalifikovanom radnom snagom i odgovarajućim alatom. Svi materijali koji se upotrebljavaju moraju odgovarati tehničkim propisima, normativima i standardima.
</t>
  </si>
  <si>
    <t xml:space="preserve">Pre početka radova izvodjač je dužan da ispita kvalitet podloge i konstatuje da li su se stekli uslovi za izvodjenje  radova. </t>
  </si>
  <si>
    <t>Bez PDV-a</t>
  </si>
  <si>
    <t>Sa PDV-om</t>
  </si>
  <si>
    <t>PRIPREMNO ZAVRŠNI RADOVI</t>
  </si>
  <si>
    <t>IZOLATERSKI RADOVI</t>
  </si>
  <si>
    <t>UKUPNO DIN  :</t>
  </si>
  <si>
    <r>
      <t xml:space="preserve">Lokacija: </t>
    </r>
    <r>
      <rPr>
        <sz val="10"/>
        <rFont val="Arial"/>
        <family val="2"/>
      </rPr>
      <t>Niš</t>
    </r>
  </si>
  <si>
    <r>
      <t>Objekat:</t>
    </r>
    <r>
      <rPr>
        <sz val="10"/>
        <rFont val="Arial"/>
        <family val="2"/>
      </rPr>
      <t xml:space="preserve">   Kasarna Filip Kljajić, tekuće održavanje</t>
    </r>
  </si>
  <si>
    <r>
      <t>Invstitor:</t>
    </r>
    <r>
      <rPr>
        <sz val="10"/>
        <rFont val="Arial"/>
        <family val="2"/>
      </rPr>
      <t xml:space="preserve">   Ministarstvo Pravde</t>
    </r>
  </si>
  <si>
    <r>
      <t xml:space="preserve">Montaža i demontaža metalne  fasadne skele, za radove u svemu po važećim propisima i merama HTZ-a. </t>
    </r>
    <r>
      <rPr>
        <sz val="10"/>
        <rFont val="Arial"/>
        <family val="2"/>
      </rPr>
      <t>Skela mora biti statički stabilna, ankerovana za objekat i propisno uzemljena. Na svakih 2,00 m visine postaviti radne platforme od fosni. Sa spoljne strane platformi postaviti fosne na "kant". Celokupnu površinu skele pokriti jutanim ili PVC zastorima. Skelu prima i preko dnevnika daje dozvolu za upotrebu statičar. Koristi se za sve vreme trajanja radova. Obračun po m2 vertikalne projekcije montirane skele.</t>
    </r>
  </si>
  <si>
    <r>
      <rPr>
        <b/>
        <sz val="10"/>
        <rFont val="Arial"/>
        <family val="2"/>
      </rPr>
      <t>Montaža i demontaža priručne barake za smeštaj alata, materijala i radnika.</t>
    </r>
    <r>
      <rPr>
        <sz val="10"/>
        <rFont val="Arial"/>
        <family val="2"/>
      </rPr>
      <t xml:space="preserve"> Baraku statcki primiti.Obračun po m2 barake, komplet. </t>
    </r>
  </si>
  <si>
    <r>
      <rPr>
        <b/>
        <sz val="10"/>
        <rFont val="Arial"/>
        <family val="2"/>
      </rPr>
      <t>Montaža i demontaža koruba ili levka za izbacivanje šuta</t>
    </r>
    <r>
      <rPr>
        <sz val="10"/>
        <rFont val="Arial"/>
        <family val="2"/>
      </rPr>
      <t xml:space="preserve">. Korube statcki primiti.  Obračun po m1.                                
</t>
    </r>
  </si>
  <si>
    <r>
      <rPr>
        <b/>
        <sz val="10"/>
        <rFont val="Arial"/>
        <family val="2"/>
      </rPr>
      <t>Izrada radnih nadstrešnica za rad, obradu građe i drugo.</t>
    </r>
    <r>
      <rPr>
        <sz val="10"/>
        <rFont val="Arial"/>
        <family val="2"/>
      </rPr>
      <t>Baraku statcki primiti. Obračun po m2 izvedene nadstrešnice, komplet.</t>
    </r>
  </si>
  <si>
    <r>
      <rPr>
        <b/>
        <sz val="10"/>
        <rFont val="Arial"/>
        <family val="2"/>
      </rPr>
      <t xml:space="preserve">Montaža i demontaža zaštitne ograde, od žičanog pletiva, visine 2m. </t>
    </r>
    <r>
      <rPr>
        <sz val="10"/>
        <rFont val="Arial"/>
        <family val="2"/>
      </rPr>
      <t>Ogradu statcki primiti. Postaviti kapije za prolaz. Obračun po m2 ograde.</t>
    </r>
  </si>
  <si>
    <r>
      <rPr>
        <b/>
        <sz val="10"/>
        <rFont val="Arial"/>
        <family val="2"/>
      </rPr>
      <t xml:space="preserve">Izrada i postavljanje table obaveštenja da se izvode građevinski radovi, sa osnovnim podacima o objektu, investitoru i projektantu, u skladu sa Pravilnikom. </t>
    </r>
    <r>
      <rPr>
        <sz val="10"/>
        <rFont val="Arial"/>
        <family val="2"/>
      </rPr>
      <t xml:space="preserve"> Obračun po komadu table.</t>
    </r>
  </si>
  <si>
    <r>
      <rPr>
        <b/>
        <sz val="10"/>
        <rFont val="Arial"/>
        <family val="2"/>
      </rPr>
      <t>Izrada i postavljanje tabli i drugih oznaka sa upozorenjem</t>
    </r>
    <r>
      <rPr>
        <sz val="10"/>
        <rFont val="Arial"/>
        <family val="2"/>
      </rPr>
      <t>, a po tehničkim propisima. Tabla je dimenzija 80 x 60cm. Obračun po komadu table.</t>
    </r>
  </si>
  <si>
    <r>
      <rPr>
        <b/>
        <sz val="10"/>
        <rFont val="Arial"/>
        <family val="2"/>
      </rPr>
      <t>Izrada i postavljanje signalnog osvetljenja gradilišta. U</t>
    </r>
    <r>
      <rPr>
        <sz val="10"/>
        <rFont val="Arial"/>
        <family val="2"/>
      </rPr>
      <t xml:space="preserve"> svemu prema propisima. Obračun komplet izvedeno.</t>
    </r>
  </si>
  <si>
    <r>
      <rPr>
        <b/>
        <sz val="10"/>
        <rFont val="Arial"/>
        <family val="2"/>
      </rPr>
      <t>Čišćenje i pranje gradilišta, po završetku svih radova.</t>
    </r>
    <r>
      <rPr>
        <sz val="10"/>
        <rFont val="Arial"/>
        <family val="2"/>
      </rPr>
      <t xml:space="preserve"> Izvršiti detaljno čišćenje celog gradilišta, pranje svih staklenih površina, čišćenje i fino pranje svih unutrašnjih prostora i spoljnih površina. Obračun po m2 podne površine objekta.</t>
    </r>
  </si>
  <si>
    <r>
      <rPr>
        <b/>
        <sz val="10"/>
        <rFont val="Arial"/>
        <family val="2"/>
      </rPr>
      <t>NAPOMENA:</t>
    </r>
    <r>
      <rPr>
        <sz val="10"/>
        <rFont val="Arial"/>
        <family val="2"/>
      </rPr>
      <t xml:space="preserve"> Izvođenje demontaže opasnog otpada, zahteva preduzimanje posebnih mera za sprečavanje kako prašina i otpaci ne bi dospeli na alat, odeću, telo radnika ili u okolni prostor. U skaldu s tim, izvođač radova je u obavezi da ovu grupu radova poveri specijalizovanim institucijama, u skladu sa pravilima struke, zakonom i pravilnicima koji se odnose na demontažu, skladištenje i eventualnu reciklažu ove vrste GOM.</t>
    </r>
  </si>
  <si>
    <r>
      <rPr>
        <b/>
        <sz val="10"/>
        <rFont val="Arial"/>
        <family val="2"/>
      </rPr>
      <t xml:space="preserve">Obijanje maltera sa unutrašnjih zidova. </t>
    </r>
    <r>
      <rPr>
        <sz val="10"/>
        <rFont val="Arial"/>
        <family val="2"/>
      </rPr>
      <t>Obiti malter i klamfama očistiti spojnice do dubine 2 cm. Sa podloge ukoniti sav malter gde je vlaga +1m iznad zadnjeg oštećenja. Površine opeka očistiti čeličnim četkama i oprati zidove vodom.  U cenu ulazi I pomoćna skela.</t>
    </r>
  </si>
  <si>
    <r>
      <t xml:space="preserve">Demontaža postojeće unutrašnje stolarije i bravarije- UNUTRAŠNJA DRVENA VRATA. </t>
    </r>
    <r>
      <rPr>
        <sz val="10"/>
        <rFont val="Arial"/>
        <family val="2"/>
      </rPr>
      <t>Pažljiva demontaža  vrata zajedno sa štokom I pragom. Ova pozicija obuhvata pomoćnu skelu. Odnosi se na vrata u mokrim čvorovima I pregradama koje se demontiraju.</t>
    </r>
  </si>
  <si>
    <r>
      <t xml:space="preserve">Demontaža postojeće unutrašnje stolarije- UNUTRAŠNJI DRVENI PORTALI. </t>
    </r>
    <r>
      <rPr>
        <sz val="10"/>
        <rFont val="Arial"/>
        <family val="2"/>
      </rPr>
      <t>Pažljiva demontaža portala sa prethodnim vađenjem stakala. Ova poz se odnosi na portale u prizemlju</t>
    </r>
  </si>
  <si>
    <r>
      <rPr>
        <b/>
        <sz val="10"/>
        <rFont val="Arial"/>
        <family val="2"/>
      </rPr>
      <t>Obijanje zidnih keramičkih pločica zajedno sa malterom.</t>
    </r>
    <r>
      <rPr>
        <sz val="10"/>
        <rFont val="Arial"/>
        <family val="2"/>
      </rPr>
      <t xml:space="preserve"> Obiti pločice sa malterom I klamfama očistiti spojnice do dubine 2cm, a površine opeke očistiti čeličnim četkama. </t>
    </r>
  </si>
  <si>
    <r>
      <t>Rušenje pregradnih zidova od opeke debljine 12 cm.</t>
    </r>
    <r>
      <rPr>
        <sz val="10"/>
        <rFont val="Arial"/>
        <family val="2"/>
      </rPr>
      <t xml:space="preserve"> Rušenje zidova izvesti zajedno sa serklažima, nadvratnicima i svim oblogama na zidu. U cenu ulazi i pomoćna skela. </t>
    </r>
  </si>
  <si>
    <r>
      <t xml:space="preserve">Demontaža lako pregradnih zidova, obloženih gips kartonskim pločama. </t>
    </r>
    <r>
      <rPr>
        <sz val="10"/>
        <rFont val="Arial"/>
        <family val="2"/>
      </rPr>
      <t>Zidovi se sastoje od roštilja od gredica,gips kartonskih ploča I termo izolacije. Pregrade pažljivo demontirati, utovariti na kamion i odvesti na deponiju u skladu sa opisom iz opšteg dela.</t>
    </r>
    <r>
      <rPr>
        <b/>
        <sz val="10"/>
        <rFont val="Arial"/>
        <family val="2"/>
      </rPr>
      <t xml:space="preserve"> </t>
    </r>
    <r>
      <rPr>
        <sz val="10"/>
        <rFont val="Arial"/>
        <family val="2"/>
      </rPr>
      <t xml:space="preserve">Ova poz se odnosi na pregrade u  prizemlju. </t>
    </r>
  </si>
  <si>
    <r>
      <rPr>
        <b/>
        <sz val="10"/>
        <rFont val="Arial"/>
        <family val="2"/>
      </rPr>
      <t xml:space="preserve">Demontaža drvenog zida. </t>
    </r>
    <r>
      <rPr>
        <sz val="10"/>
        <rFont val="Arial"/>
        <family val="2"/>
      </rPr>
      <t>Talpe, stubove, grede I sl. pažljivo demontirati utovariti u kamion I odvesti na deponiju, u skladu sa opisom iz opšteg dela. Ova poz se odnosi na drveni zid u podrumu.</t>
    </r>
  </si>
  <si>
    <r>
      <t>Demontaža lako montažne pregrade.</t>
    </r>
    <r>
      <rPr>
        <sz val="10"/>
        <rFont val="Arial"/>
        <family val="2"/>
      </rPr>
      <t xml:space="preserve"> Pregradu pažljivo demontirati, utovariti na kamion i odvesti na deponiju u skladu sa opisom iz opšteg dela.</t>
    </r>
    <r>
      <rPr>
        <b/>
        <sz val="10"/>
        <rFont val="Arial"/>
        <family val="2"/>
      </rPr>
      <t xml:space="preserve"> </t>
    </r>
    <r>
      <rPr>
        <sz val="10"/>
        <rFont val="Arial"/>
        <family val="2"/>
      </rPr>
      <t xml:space="preserve">Ova poz se odnosi na pregradu na stepeništu u  prizemlju. </t>
    </r>
  </si>
  <si>
    <r>
      <rPr>
        <b/>
        <sz val="10"/>
        <rFont val="Arial"/>
        <family val="2"/>
      </rPr>
      <t>Skidanje sa zidova lamperije sa konstrukcijom I drugih drvenih obloga.</t>
    </r>
    <r>
      <rPr>
        <sz val="10"/>
        <rFont val="Arial"/>
        <family val="2"/>
      </rPr>
      <t xml:space="preserve"> Izdvojiti upotrebljiv materijal, utovariti na kamion I odvesti na deponiju u skladu sa opisom iz opšteg dela.</t>
    </r>
  </si>
  <si>
    <r>
      <rPr>
        <b/>
        <sz val="10"/>
        <rFont val="Arial"/>
        <family val="2"/>
      </rPr>
      <t>Demontaža ozidanih kadica</t>
    </r>
    <r>
      <rPr>
        <sz val="10"/>
        <rFont val="Arial"/>
        <family val="2"/>
      </rPr>
      <t xml:space="preserve"> u toaletima u prizemlju I na spratovima. Dimenzije 1.3*0.5 cm.</t>
    </r>
  </si>
  <si>
    <r>
      <rPr>
        <b/>
        <sz val="10"/>
        <rFont val="Arial"/>
        <family val="2"/>
      </rPr>
      <t>Skidanje poda od keramičkih pločica, postavljenih u cementnom malteru</t>
    </r>
    <r>
      <rPr>
        <sz val="10"/>
        <rFont val="Arial"/>
        <family val="2"/>
      </rPr>
      <t xml:space="preserve"> u toaletima u prizemlju I na spratovima. Obiti pločice I skinuti podlogu do betonske konstrukcije. U cenu ulazi podna keramika I podloga od betona do međuspratne konstrukcije.</t>
    </r>
  </si>
  <si>
    <r>
      <t xml:space="preserve">Malterisanje unutrašnjih površina zidova od bloka i betona produžnim malterom razmere 1:2:6 </t>
    </r>
    <r>
      <rPr>
        <sz val="10"/>
        <rFont val="Arial"/>
        <family val="2"/>
      </rPr>
      <t>u dva sloja sa prethodnim prskanjem retkim cementnim malterom razmere 1:2. Prvi sloj, grunt, raditi produžnim malterom debljine sloja do 2 cm od prosejanog šljunka, "jedinice" i kreča. Drugi sloj spraviti sa sitnim i čistim peskom, bez primesa mulja i organskih materija. Perdašiti uz kvašenje i glačanje malim perdaškama. Omalterisane površine moraju biti ravne, bez preloma i talasa, a ivice oštre i prave. Malter kvasiti da ne dođe do brzog sušenja i "pregorevanja". U cenu ulazi i zaštitna folija kako ne bi došlo do oštećenja postojeće podne obloge koja se ne menja. Obračun po m2</t>
    </r>
  </si>
  <si>
    <r>
      <t xml:space="preserve">Malterisanje unutrašnjih površina podrumskih zidova od opeke sa kojih je obijen malter - u cilju izolacije od vlage, ili proizvod ekvivalentnih karakteristika:  </t>
    </r>
    <r>
      <rPr>
        <sz val="10"/>
        <rFont val="Arial"/>
        <family val="2"/>
      </rPr>
      <t>Sa zidova odstraniti preostali malter do cigle (obuhvaćeno drugom pozicijom),odstraniti sve nevezane delove, ciglu izdersovati, zapuniti sva oštećena mesta malterom na bazi prirodnog hidrauličnog kreča Rofix 665 ili odgovarajući. Površine malterisati mašinski spravljenim paropropusnim krečnim hidrauličnim malterom tipa Rofix Calce Clima sanacionim malterom, ili proizvodom ekvivalentnih karakteristika. Kao podlogu, dan ranije, naneti krečni Rofix Calce Clima špric po 100% površine. Po potrebi se, dan nakon malterisanja nanosi Rofix 350 krečni gl ili Rofix Calce Clima Fino kao završna obrada pre bojenja. Nakon sušenja od min. 4 nedelje naneti silikatnu boju Rofix PE 262 Okosil plus u dva premaza. Prvi premaz razređen sa do 20%, a drugi sloj sa do 5% Rofix PP 201 silikatnim dubinskim premazom ili razređivačem.</t>
    </r>
  </si>
  <si>
    <r>
      <rPr>
        <b/>
        <sz val="10"/>
        <color indexed="8"/>
        <rFont val="Arial"/>
        <family val="2"/>
      </rPr>
      <t>Izrada armirano betonske ploča, debljine 10 cm, marke MB 30,</t>
    </r>
    <r>
      <rPr>
        <sz val="10"/>
        <color indexed="8"/>
        <rFont val="Arial"/>
        <family val="2"/>
      </rPr>
      <t xml:space="preserve"> nakon izvođenja hidroizolacione membrane.</t>
    </r>
    <r>
      <rPr>
        <b/>
        <sz val="10"/>
        <color indexed="8"/>
        <rFont val="Arial"/>
        <family val="2"/>
      </rPr>
      <t xml:space="preserve"> </t>
    </r>
    <r>
      <rPr>
        <sz val="10"/>
        <color indexed="8"/>
        <rFont val="Arial"/>
        <family val="2"/>
      </rPr>
      <t xml:space="preserve"> Beton ugraditi i negovati po propisima. U cenu uračunata i armaturna mreža Q-181.Obračun po m2 izlivene ploče.</t>
    </r>
  </si>
  <si>
    <r>
      <rPr>
        <b/>
        <sz val="10"/>
        <color indexed="8"/>
        <rFont val="Arial"/>
        <family val="2"/>
      </rPr>
      <t>Saniranje betonskog poda podruma</t>
    </r>
    <r>
      <rPr>
        <sz val="10"/>
        <color indexed="8"/>
        <rFont val="Arial"/>
        <family val="2"/>
      </rPr>
      <t xml:space="preserve"> cementnim malterom na mestima gde je pod oštećen. Ova pozicija se izvodi u cilju pripreme podloge za izvođenje hidroizolacije od membrane. Obračun po m2.</t>
    </r>
  </si>
  <si>
    <r>
      <rPr>
        <b/>
        <sz val="10"/>
        <rFont val="Arial"/>
        <family val="2"/>
      </rPr>
      <t>Nabavka i izrada horizontalne  hidroizolacije podova u mokrim čvorovima</t>
    </r>
    <r>
      <rPr>
        <sz val="10"/>
        <rFont val="Arial"/>
        <family val="2"/>
      </rPr>
      <t xml:space="preserve">. Hidroizolacija tipa Rofix AS 345 Optiseal 1K- visokoelastična, jednokomponentna, polimer-cementna masa, ili proizvod ekvivalentnih karakteristika. Preko obijene stare obloge naneti sloj za izravnjanje udubljenja, tipa Rofix FS630 ili adekvatno. </t>
    </r>
  </si>
  <si>
    <r>
      <rPr>
        <b/>
        <sz val="10"/>
        <rFont val="Arial"/>
        <family val="2"/>
      </rPr>
      <t>Nabavka i izrada horizontalne i vertikalne hidroizolacije temeljne ploče podruma</t>
    </r>
    <r>
      <rPr>
        <sz val="10"/>
        <rFont val="Arial"/>
        <family val="2"/>
      </rPr>
      <t>, od podzemne vode, preko AB  zaglađene podloge. Hidroizolacija od PVC membrane "Sikaplan TU 9.6." (nearmirani plastificirani polivinilhlorid), d=1,5 mm, ili proizvod drugog proizvođača ekvivalentnih karakteristika. Traka se ugrađuje varenjem spojeva mašinskim putem u sendviču od dva filca od geotekstila (300-500gr/m2), međusobno zavarenih sa funkcijom zaštitno-kliznog sloja u svemu prema upustvu proizvođača. U cenu ulazi: priprema podloge-otklanjanje slobodnih i oštrih delova, temeljno čišćenje podloge, PVC membrana, geotekstil, materijal za varenje spojeva i svi eventualno potrebni limovi i prateći elementi. Svi detalji kao što su radne fuge, dilatacije i slično, rešavaju se po detaljima proizvođača i odobrenju nadzornog organa i projektanta. Sve u skladu sa DIN 16730 i DIN 16938 i preporukama proizvođača. Obračun po m2.</t>
    </r>
  </si>
  <si>
    <r>
      <rPr>
        <b/>
        <sz val="10"/>
        <rFont val="Arial"/>
        <family val="2"/>
      </rPr>
      <t>Mehaničko čišćenje podnih keramičkih pločica u hodnicima sa zamenom oštećenih pločica.</t>
    </r>
    <r>
      <rPr>
        <sz val="10"/>
        <rFont val="Arial"/>
        <family val="2"/>
      </rPr>
      <t xml:space="preserve"> Čišćenje izvesti hemijskim sredstvima za pločice. Tretirati podlogu u skladu sa uputstvom proizvođača i tehničkim listom proizvoda. Oštećene podne pločice zameniti istim po uzoru na postojeće. Postojeće oštećene pločice sa malterom pažljivo izvaditi, da se dodirne pločice ne oštete, ugraditi nove i fugovati. Poziciju izvesti u skladu sa odobrenjem nadzornog organa. Obračun po m2.</t>
    </r>
  </si>
  <si>
    <r>
      <rPr>
        <b/>
        <sz val="10"/>
        <rFont val="Arial"/>
        <family val="2"/>
      </rPr>
      <t>Nabavka, transport i postavljanje zidnih keramičkih pločica, na lepak.</t>
    </r>
    <r>
      <rPr>
        <sz val="10"/>
        <rFont val="Arial"/>
        <family val="2"/>
      </rPr>
      <t xml:space="preserve"> Pločice I klase domaće proizvodnje, dimenzija, boje po izboru investitora, lepiti lepkom u slogu fuga na fugu. Po potrebi ivice pločica ručno obrusiti. Obložene površine moraju biti ravne i vertikalne. Postavljene pločice fugovati Rofix AJ 612 PERFLUNGA CG2WA mikroarmiranom masom za fugovanje, ili proizvod ekvivalentnih karakteristika, i očistiti piljevinom. Zidovi mokrih čvorova i zid u kuhinji. Pločice se postavljaju do visine 1.5m. Za lepljenje keramike koristiti Rofix AG 663 Flex Eco S1 C2 TE, fleksibilni lepak za keramiku, ili proizvod ekvivalentnih karakteristik. U cenu ulazi sav potreban materijal, po detaljima, tehničkim listovima proizvoda i uputstvu proizvođača, i pomoćna skela. Sve u skladu sa odobrenjem nadzornog organa i projektanta. Obračun po m2.</t>
    </r>
  </si>
  <si>
    <r>
      <rPr>
        <b/>
        <sz val="10"/>
        <rFont val="Arial"/>
        <family val="2"/>
      </rPr>
      <t xml:space="preserve">Nabavka, transport i postavljanje podnih keramičkih pločica, na lepak. </t>
    </r>
    <r>
      <rPr>
        <sz val="10"/>
        <rFont val="Arial"/>
        <family val="2"/>
      </rPr>
      <t>Pločice I klase domaće proizvodnje, dimenzija, boje po izboru investitora, lepiti lepkom u slogu fuga na fugu. Po potrebi ivice pločica ručno obrusiti. Obložene površine moraju biti ravne i vertikalne. Postavljene pločice fugovati Rofix AJ 612 PERFLUNGA CG2WA mikroarmiranom masom za fugovanje, ili proizvod ekvivalentnih karakteristika, i očistiti piljevinom. Za lepljenje keramike koristiti Rofix AG 663 Flex Eco S1 C2 TE, fleksibilni lepak za keramiku, ili proizvod ekvivalentnih karakteristika. Pločice su nakon sedam dana opteretive za korišćenje. Podovi mokrih čvorova i kuhinja.  U cenu ulazi sav potreban materijal, po detaljima, tehničkim listovima proizvoda i uputstvu proizvođača. Sve u skladu sa odobrenjem nadzornog organa i projektanta. Obračun po m2.</t>
    </r>
  </si>
  <si>
    <r>
      <rPr>
        <b/>
        <sz val="10"/>
        <rFont val="Arial"/>
        <family val="2"/>
      </rPr>
      <t>Poliranje završnog sloja teraca.</t>
    </r>
    <r>
      <rPr>
        <sz val="10"/>
        <rFont val="Arial"/>
        <family val="2"/>
      </rPr>
      <t xml:space="preserve"> Pod od livenog teraca i teraco pločica brusiti grubim brusom, do pojave čiste površine agregata i mermernih odlomaka, i prati čistom vodom. Vidljive rupice, brazde i slično ispuniti kitom spravljenim od cementa i mermernog brašna. Nakon tri dana, po stvrdnjavanju kita, pod glačati brusevima razne finoće, dok se ne dobije glatka i ravna površina ujednačenog sjaja. Ako se pojave rupice ili brazde ponoviti ceo postupak. Po završetku najfinijeg brušenja pod oprati dva puta vodom sa dodatkom deterdženta i osušiti. Nakon sušenja teraco premazati lanenim uljem ili rastvorom voska u benzinu i uglačati krpama.  U cenu ulazi sav potreban materijal, po detaljima i tehničkim listovima proizvođača. Sve u skladu sa odobrenjem nadzornog organa i projektanta. Obračun po m2.</t>
    </r>
  </si>
  <si>
    <r>
      <t xml:space="preserve">Struganje i lakiranje parketa koji se zadržava. </t>
    </r>
    <r>
      <rPr>
        <sz val="10"/>
        <rFont val="Arial"/>
        <family val="2"/>
      </rPr>
      <t>Parket strugati mašinskim putem sa tri vrste papira, od kojih je poslednji finoće najmanje 120. Valjak na parket mašini podesiti da ostrugana površina bude potpuno ravna, bez udubljenja ili drugih tragova. Obrusiti sve lajsne. Parket lakirati tri puta lakom po izboru projektanta. Otvorene fuge parketa kitovati smesom fine strugotine i laka. Po sušenju preći finom šmirglom, opajati pod i lakirati prvi put. Posle 24 časa parket kitovati, preći finom šmirglom, opajati pod i lakirati drugi put. Potpuno osušeni drugi sloj laka fino brusiti, opajati pod i lakirati treći put. Prilikom lakiranja voditi računa da četka bude natopljena lakom.
Obračun po m2 obrađene površine.</t>
    </r>
  </si>
  <si>
    <r>
      <t xml:space="preserve">Nabavka, doprema i ugradnja unutrašnjih aluminijumskih vrata, vrata sanitarnog čvora. </t>
    </r>
    <r>
      <rPr>
        <sz val="10"/>
        <rFont val="Arial"/>
        <family val="2"/>
      </rPr>
      <t>Vrata izraditi od eloksiranog aluminijuma, sa ispunom i dihtovati EPDM gumom, po šemi stolarije. Postaviti okov od eloksiranog aluminijuma, bravu ukopavajuću sa dva ključa i tri šarke po krilu, po izboru investitora. U cenu ulazi i prag. Obračun po komadu vrata.</t>
    </r>
  </si>
  <si>
    <r>
      <rPr>
        <b/>
        <sz val="10"/>
        <rFont val="Arial"/>
        <family val="2"/>
      </rPr>
      <t>Nabavka, doprema i ugradnja unutrašnjih vrata od medijapana.</t>
    </r>
    <r>
      <rPr>
        <sz val="10"/>
        <rFont val="Arial"/>
        <family val="2"/>
      </rPr>
      <t xml:space="preserve"> Vrata izraditi kao ravno rezana vrata- krilo bez falca, od masiva tvrdog drveta obloženog mdf-om debljine 4mm, i farbana pokrivnom PU bojom. Krilo vrata je ramovska konstrukcija od masiva tvrdog drveta sa ispunom od ošupljene iverice. Dihtung guma u falcu štoka za zaptivanje. Opšivne lajsne obostrano podesive širine od mdf-a, farbane PU bojom. U donjem delu vrata sa obe strane je predviđena i zaštitna lajsna od udara i ostalih mehaničkih oštećenja, u visini 30cm. Okov, brava sa dva ključa, tri šarke po izboru investitora. U cenu ulazi i prag od kuvanog bukovog drveta, lakiran lazurnim lakom. Obračun po komadu vrata.</t>
    </r>
  </si>
  <si>
    <r>
      <t xml:space="preserve">Izrada i postavljanje aluminijumskih pregrada </t>
    </r>
    <r>
      <rPr>
        <sz val="10"/>
        <rFont val="Arial"/>
        <family val="2"/>
      </rPr>
      <t>od elosiranog aluminijuma, obrada mat, sa vratima, u mokrim cvorovima. Pregradu i vrata izraditi  po šemi stolarije. Na krilo postaviti tri šarke. Okov, šarke i brava cilindar sa tri ključa.  Obračun po m2 pregrade.</t>
    </r>
  </si>
  <si>
    <r>
      <t xml:space="preserve">Restauracija </t>
    </r>
    <r>
      <rPr>
        <b/>
        <sz val="10"/>
        <rFont val="Arial"/>
        <family val="2"/>
      </rPr>
      <t xml:space="preserve">dvostrukih trokrilnih prozora </t>
    </r>
    <r>
      <rPr>
        <sz val="10"/>
        <rFont val="Arial"/>
        <family val="2"/>
      </rPr>
      <t xml:space="preserve">  sa finalnom obradom, dimenzija 60x100 cm. Sa prozora pažljivo skinuti naslage i boje, do čistog drveta. Čišćenje izvesti hemijskim i fizičkim putem, pažljivo da se drvo i profilacija ne ošteti i drvo ne promeni boju. Kompletan prozor detaljno pregledati i ampasovati, oštećene delove, po uzoru na postojeće, pažljivo zameniti novim od iste vrste drveta. Okov pregledati, očistiti i popraviti, delove koji nedostaju uraditi po uzoru na prvobitne i postaviti. Prozor prebrusiti finom šmirglom i bojiti lazurnom bojom tri puta sa dodatkom laka, po izboru i uputstvu projektanta. Obračun po komadu prozora.</t>
    </r>
  </si>
  <si>
    <r>
      <t xml:space="preserve">Restauracija </t>
    </r>
    <r>
      <rPr>
        <b/>
        <sz val="10"/>
        <rFont val="Arial"/>
        <family val="2"/>
      </rPr>
      <t xml:space="preserve">jednostrukih jednokrilnih  </t>
    </r>
    <r>
      <rPr>
        <sz val="10"/>
        <rFont val="Arial"/>
        <family val="2"/>
      </rPr>
      <t>prozora sa finalnom obradom, dimenzija 60x100 cm. Sa prozora pažljivo skinuti naslage i boje, do čistog drveta. Čišćenje izvesti hemijskim i fizičkim putem, pažljivo da se drvo i profilacija ne ošteti i drvo ne promeni boju. Kompletan prozor detaljno pregledati i ampasovati, oštećene delove, po uzoru na postojeće, pažljivo zameniti novim od iste vrste drveta. Okov pregledati, očistiti i popraviti, delove koji nedostaju uraditi po uzoru na prvobitne i postaviti. Prozor prebrusiti finom šmirglom i bojiti lazurnom bojom tri puta sa dodatkom laka, po izboru i uputstvu projektanta. Obračun po komadu prozora.</t>
    </r>
  </si>
  <si>
    <r>
      <t xml:space="preserve">Restauracija </t>
    </r>
    <r>
      <rPr>
        <b/>
        <sz val="10"/>
        <rFont val="Arial"/>
        <family val="2"/>
      </rPr>
      <t xml:space="preserve">jednostrukih dvokrilnih  </t>
    </r>
    <r>
      <rPr>
        <sz val="10"/>
        <rFont val="Arial"/>
        <family val="2"/>
      </rPr>
      <t>prozora sa finalnom obradom, dimenzija 60x100 cm. Sa prozora pažljivo skinuti naslage i boje, do čistog drveta. Čišćenje izvesti hemijskim i fizičkim putem, pažljivo da se drvo i profilacija ne ošteti i drvo ne promeni boju. Kompletan prozor detaljno pregledati i ampasovati, oštećene delove, po uzoru na postojeće, pažljivo zameniti novim od iste vrste drveta. Okov pregledati, očistiti i popraviti, delove koji nedostaju uraditi po uzoru na prvobitne i postaviti. Prozor prebrusiti finom šmirglom i bojiti lazurnom bojom tri puta sa dodatkom laka, po izboru i uputstvu projektanta. Obračun po komadu prozora.</t>
    </r>
  </si>
  <si>
    <r>
      <t xml:space="preserve">Restauracija </t>
    </r>
    <r>
      <rPr>
        <b/>
        <sz val="10"/>
        <rFont val="Arial"/>
        <family val="2"/>
      </rPr>
      <t>jednostrukih jednokrilnih prozora sa fiksnim bočnim delovima i nadsvetom</t>
    </r>
    <r>
      <rPr>
        <sz val="10"/>
        <rFont val="Arial"/>
        <family val="2"/>
      </rPr>
      <t xml:space="preserve">  sa finalnom obradom, dimenzija 60x100 cm. Sa prozora pažljivo skinuti naslage i boje, do čistog drveta. Čišćenje izvesti hemijskim i fizičkim putem, pažljivo da se drvo i profilacija ne ošteti i drvo ne promeni boju. Kompletan prozor detaljno pregledati i ampasovati, oštećene delove, po uzoru na postojeće, pažljivo zameniti novim od iste vrste drveta. Okov pregledati, očistiti i popraviti, delove koji nedostaju uraditi po uzoru na prvobitne i postaviti. Prozor prebrusiti finom šmirglom i bojiti lazurnom bojom tri puta sa dodatkom laka, po izboru i uputstvu projektanta. Obračun po komadu prozora.</t>
    </r>
  </si>
  <si>
    <r>
      <t xml:space="preserve">Restauracija </t>
    </r>
    <r>
      <rPr>
        <b/>
        <sz val="10"/>
        <rFont val="Arial"/>
        <family val="2"/>
      </rPr>
      <t>fasadnih</t>
    </r>
    <r>
      <rPr>
        <sz val="10"/>
        <rFont val="Arial"/>
        <family val="2"/>
      </rPr>
      <t xml:space="preserve"> </t>
    </r>
    <r>
      <rPr>
        <b/>
        <sz val="10"/>
        <rFont val="Arial"/>
        <family val="2"/>
      </rPr>
      <t xml:space="preserve">dvokrilnih </t>
    </r>
    <r>
      <rPr>
        <sz val="10"/>
        <rFont val="Arial"/>
        <family val="2"/>
      </rPr>
      <t xml:space="preserve"> vrata, . Sa vrata i dovratnika pažljivo skinuti sve naslage, do čistog drveta. Čišćenje izvesti hemijskim i fizičkim putem, pažljivo da se drvo i profilacija ne ošteti i drvo ne promeni boju. Kompletna vrata detaljno pregledati i ampasovati, oštećene delove, po uzoru na postojeće, pažljivo zameniti novim od iste vrste drveta. Okov pregledati, očistiti i popraviti, delove koji nedostaju uraditi po uzoru na prvobitne i postaviti. Sve površine prebrusiti finom šmirglom. Vrata zaštititi jednim slojem bezbojne lazurne boje. Obračun po komadu vrata.</t>
    </r>
  </si>
  <si>
    <r>
      <t xml:space="preserve">Restauracija </t>
    </r>
    <r>
      <rPr>
        <b/>
        <sz val="10"/>
        <rFont val="Arial"/>
        <family val="2"/>
      </rPr>
      <t xml:space="preserve">unutrašnjih dvokrilnih </t>
    </r>
    <r>
      <rPr>
        <sz val="10"/>
        <rFont val="Arial"/>
        <family val="2"/>
      </rPr>
      <t xml:space="preserve"> vrata, . Sa vrata i dovratnika pažljivo skinuti sve naslage, do čistog drveta. Čišćenje izvesti hemijskim i fizičkim putem, pažljivo da se drvo i profilacija ne ošteti i drvo ne promeni boju. Kompletna vrata detaljno pregledati i ampasovati, oštećene delove, po uzoru na postojeće, pažljivo zameniti novim od iste vrste drveta. Okov pregledati, očistiti i popraviti, delove koji nedostaju uraditi po uzoru na prvobitne i postaviti. Sve površine prebrusiti finom šmirglom. Vrata zaštititi jednim slojem bezbojne lazurne boje. Obračun po komadu vrata.</t>
    </r>
  </si>
  <si>
    <r>
      <t xml:space="preserve">Restauracija </t>
    </r>
    <r>
      <rPr>
        <b/>
        <sz val="10"/>
        <rFont val="Arial"/>
        <family val="2"/>
      </rPr>
      <t xml:space="preserve">unutrašnjih jednokrilnih </t>
    </r>
    <r>
      <rPr>
        <sz val="10"/>
        <rFont val="Arial"/>
        <family val="2"/>
      </rPr>
      <t xml:space="preserve"> vrata, . Sa vrata i dovratnika pažljivo skinuti sve naslage, do čistog drveta. Čišćenje izvesti hemijskim i fizičkim putem, pažljivo da se drvo i profilacija ne ošteti i drvo ne promeni boju. Kompletna vrata detaljno pregledati i ampasovati, oštećene delove, po uzoru na postojeće, pažljivo zameniti novim od iste vrste drveta. Okov pregledati, očistiti i popraviti, delove koji nedostaju uraditi po uzoru na prvobitne i postaviti. Sve površine prebrusiti finom šmirglom. Vrata zaštititi jednim slojem bezbojne lazurne boje. Obračun po komadu vrata.</t>
    </r>
  </si>
  <si>
    <r>
      <t xml:space="preserve">Restauracija </t>
    </r>
    <r>
      <rPr>
        <b/>
        <sz val="10"/>
        <rFont val="Arial"/>
        <family val="2"/>
      </rPr>
      <t>unutrašnjih dvokrilnih  vrata sa bočnim fiksnim delovima i nadsvetlom</t>
    </r>
    <r>
      <rPr>
        <sz val="10"/>
        <rFont val="Arial"/>
        <family val="2"/>
      </rPr>
      <t xml:space="preserve">  . Sa vrata i dovratnika pažljivo skinuti sve naslage, do čistog drveta. Čišćenje izvesti hemijskim i fizičkim putem, pažljivo da se drvo i profilacija ne ošteti i drvo ne promeni boju. Kompletna vrata detaljno pregledati i ampasovati, oštećene delove, po uzoru na postojeće, pažljivo zameniti novim od iste vrste drveta. Okov pregledati, očistiti i popraviti, delove koji nedostaju uraditi po uzoru na prvobitne i postaviti. Sve površine prebrusiti finom šmirglom. Vrata zaštititi jednim slojem bezbojne lazurne boje. Obračun po komadu vrata.</t>
    </r>
  </si>
  <si>
    <r>
      <rPr>
        <b/>
        <sz val="10"/>
        <rFont val="Arial"/>
        <family val="2"/>
      </rPr>
      <t xml:space="preserve">Bojenje sa gletovanjem zidova, poludisperzivnim bojama. </t>
    </r>
    <r>
      <rPr>
        <sz val="10"/>
        <rFont val="Arial"/>
        <family val="2"/>
      </rPr>
      <t>Malterisane zidove i plafone gletovati disperzivnim kitom. Površine obrusiti, očistiti i izvršiti neutralizovanje. Pregledati i kitovati manja oštećenja i pukotine. Impregnirati i prevući disperzivni kit tri puta. Sve površine brusiti, impregnirati i kitovati manja oštećenja. Predbojiti i ispraviti toniranim disperzionim kitom, a zatim bojiti poludisperzivnom bojom prvi i drugi put. Boja i ton po izboru projektanta. Obračun po m2 obojene površine. U obračun ulaze i zidovi od knaufa.</t>
    </r>
  </si>
  <si>
    <r>
      <rPr>
        <b/>
        <sz val="10"/>
        <rFont val="Arial"/>
        <family val="2"/>
      </rPr>
      <t>Bojenje zidova podruma, poludisperzivnim bojama, bez gletovanja, sa svim predradnjama</t>
    </r>
    <r>
      <rPr>
        <sz val="10"/>
        <rFont val="Arial"/>
        <family val="2"/>
      </rPr>
      <t>. Sve površine obrusiti, očistiti, neutralizovati i impregnirati. Predbojiti poludisperzivnom bojom prvi put, i ispraviti manja oštećenja toniranim disperzivnim kitom. Bojiti poludisperzivnom bojom prvi i drugi put, u svemu prema propisima za ovu vrstu radova. Boja i ton po izboru investitora. Obračun po m2 obojene površine.</t>
    </r>
  </si>
  <si>
    <r>
      <rPr>
        <b/>
        <sz val="10"/>
        <rFont val="Arial"/>
        <family val="2"/>
      </rPr>
      <t>Bojenje plafona podruma poludisperzivnim bojama, bez gletovanja, sa svim predradnjama</t>
    </r>
    <r>
      <rPr>
        <sz val="10"/>
        <rFont val="Arial"/>
        <family val="2"/>
      </rPr>
      <t>. Sve površine obrusiti, očistiti, neutralizovati i impregnirati. Predbojiti poludisperzivnom bojom prvi put, i ispraviti manja oštećenja toniranim disperzivnim kitom. Bojiti poludisperzivnom bojom prvi i drugi put, u svemu prema propisima za ovu vrstu radova. Boja i ton po izboru investitora. Obračun po m2 obojene površine.</t>
    </r>
  </si>
  <si>
    <r>
      <rPr>
        <b/>
        <sz val="10"/>
        <rFont val="Arial"/>
        <family val="2"/>
      </rPr>
      <t>Pregled fasade levog krila objekta sa obijanjem oštećenog maltera koji predstavlja rizik za bezbedno kretanje.</t>
    </r>
    <r>
      <rPr>
        <sz val="10"/>
        <rFont val="Arial"/>
        <family val="2"/>
      </rPr>
      <t xml:space="preserve"> Obija se samo malter koji se odvojio od fasade. Nakon obijanja izvršiti malterisanje fasade na tim delovima uz sve potrebne predradnje predviđene propisima za ovu vrstu pozicije. Obračun po m2 obijene površine.</t>
    </r>
  </si>
  <si>
    <r>
      <rPr>
        <b/>
        <sz val="10"/>
        <rFont val="Arial"/>
        <family val="2"/>
      </rPr>
      <t>Pregled krovnog pokrivača od crepa na delu krova levog krila objekta.</t>
    </r>
    <r>
      <rPr>
        <sz val="10"/>
        <rFont val="Arial"/>
        <family val="2"/>
      </rPr>
      <t xml:space="preserve"> U delovima na kojima je krovni pokrivač propao izvršiti zamenu krovnog pokrivača novim crepom. Nabavka i postavljanje ''Tondach'' falcovanog crepa ili crep drugog proizvodjača sličnih karakteristika. Crep mora biti ravan, neoštećen i kvalitetan. U cenu ulaze i postavljanje slemena i grbina od slemenjaka u produžnom malteru. Obračun po m2.</t>
    </r>
  </si>
  <si>
    <r>
      <rPr>
        <b/>
        <sz val="10"/>
        <rFont val="Arial"/>
        <family val="2"/>
      </rPr>
      <t>Nabavka i postavljanje daščane podloge</t>
    </r>
    <r>
      <rPr>
        <sz val="10"/>
        <rFont val="Arial"/>
        <family val="2"/>
      </rPr>
      <t xml:space="preserve"> preko krovne konstrukcije u površini koja je predviđena za zamenu krovnog pokrivača. Daske debljine 24 mm od suve, prave i kvalitetne jelove daske, optimalne dužine postaviti na razmak 1-2cm i zakovati.
Obračun po m2 mereno po kosini krova.</t>
    </r>
  </si>
  <si>
    <r>
      <rPr>
        <b/>
        <sz val="10"/>
        <rFont val="Arial"/>
        <family val="2"/>
      </rPr>
      <t>Letvisanje krova</t>
    </r>
    <r>
      <rPr>
        <sz val="10"/>
        <rFont val="Arial"/>
        <family val="2"/>
      </rPr>
      <t xml:space="preserve"> letvama 2x24/48 mm, niz krov i paralelno sa rogovima preko daščane oplate, za stvaranje vazdušnog prostora ispod pokrivača. Letvisanje izvesti suvim, pravim i kvalitetnim jelovim letvama, optimalne dužine. Obračun po m2 mereno po kosini krova.</t>
    </r>
  </si>
  <si>
    <r>
      <rPr>
        <b/>
        <sz val="10"/>
        <rFont val="Arial"/>
        <family val="2"/>
      </rPr>
      <t>Pregled i demontaža horizontalnih ležećih oluka.</t>
    </r>
    <r>
      <rPr>
        <sz val="10"/>
        <rFont val="Arial"/>
        <family val="2"/>
      </rPr>
      <t xml:space="preserve"> Ukoliko se uz saglasnost nadzornog organa utvrdi da je neohodno zameniti određene dužine oluka iste demontirati. U cenu ulazi i opšivka venca u ovoj dužini. Obračun po m1.</t>
    </r>
  </si>
  <si>
    <r>
      <rPr>
        <b/>
        <sz val="10"/>
        <rFont val="Arial"/>
        <family val="2"/>
      </rPr>
      <t>Pregled i demontaža vertikalnih oluka.</t>
    </r>
    <r>
      <rPr>
        <sz val="10"/>
        <rFont val="Arial"/>
        <family val="2"/>
      </rPr>
      <t xml:space="preserve"> Ukoliko se uz saglasnost nadzornog organa utvrdi da je neohodno zameniti određene dužine oluka iste demontirati. Obračun po m1.</t>
    </r>
  </si>
  <si>
    <r>
      <rPr>
        <b/>
        <sz val="10"/>
        <rFont val="Arial"/>
        <family val="2"/>
      </rPr>
      <t>Nabavka materijala, proizvodnja i montaža horizontalnih oluka duž krova.</t>
    </r>
    <r>
      <rPr>
        <sz val="10"/>
        <rFont val="Arial"/>
        <family val="2"/>
      </rPr>
      <t xml:space="preserve"> Oluke izraditi od pocinkovanog lima sive boje. Držače izraditi od flah gvožđa dim. 25/5mm i postaviti ih na maksimalnom razmaku od 80cm. Oluci moraju biti otporni na koroziju i obojeni.  Obračun po m1 </t>
    </r>
  </si>
  <si>
    <r>
      <rPr>
        <b/>
        <sz val="10"/>
        <rFont val="Arial"/>
        <family val="2"/>
      </rPr>
      <t>Nabavka materijala, proizvodnja i montaža limenih opšivki venca.</t>
    </r>
    <r>
      <rPr>
        <sz val="10"/>
        <rFont val="Arial"/>
        <family val="2"/>
      </rPr>
      <t xml:space="preserve"> Opšivku venca izraditi od pocinkovanog lima u sivoj boji u sklopu ležećeg oluka. Razvijena širina do 80cm.  Pokrivanje vršiti u trakama u skladu sa važećim kodeksom prakse za ovu vrstu radova. Obračun po m1.</t>
    </r>
  </si>
  <si>
    <r>
      <rPr>
        <b/>
        <sz val="10"/>
        <rFont val="Arial"/>
        <family val="2"/>
      </rPr>
      <t>Nabavka materijala, proizvodnja i montaža olučnih vertikala.</t>
    </r>
    <r>
      <rPr>
        <sz val="10"/>
        <rFont val="Arial"/>
        <family val="2"/>
      </rPr>
      <t xml:space="preserve"> Olučne vertikale izraditi od pocinkovanog lima,sivoj boji. Sastavljanje cevi vršiti ubacivanjem jedne cevi u drugu sa minimum 50mm preklopa i zalepiti lepkom. Fiksiranje vertikala na fasadni zid obezbediti pocinkovanim čeličnim obujmicama postavljenim na 200cm razmaka. Olučne vertikale moraju biti otporne na koroziju i obojene.  Obračun po m1 olučne cevi.</t>
    </r>
  </si>
  <si>
    <r>
      <rPr>
        <b/>
        <sz val="10"/>
        <rFont val="Arial"/>
        <family val="2"/>
      </rPr>
      <t xml:space="preserve">Krpljenje fasade; </t>
    </r>
    <r>
      <rPr>
        <sz val="10"/>
        <rFont val="Arial"/>
        <family val="2"/>
      </rPr>
      <t>Malterisanje fasade produžnim malterom u dva sloja. Pre malterisanja fasadne površine očistiti i podlogu isprskati cementnim mlekom razmere 1:1, spravljenim sa oštrim peskom, debljine sloja 4-5 mm. Voditi računa da se spojnice ne ispune. Prvi sloj, grunt, raditi produžnim malterom od prosejanog šljunka, "jedinice". Podlogu pokvasiti, naneti prvi sloj maltera i narezati ga. Drugi sloj spraviti sa sitnim čistim peskom, bez primesa mulja i organskih materija i naneti preko prvog sloja. Perdašiti uz kvašenje i glačanje malim perdaškama. Omalterisane površine moraju biti ravne, bez preloma i talasa, a ivice oštre i prave. Malter kvasiti da ne dođe do brzog sušenja i "pregorevanja". Obračun po m2 malterisane površine.</t>
    </r>
  </si>
  <si>
    <r>
      <rPr>
        <b/>
        <sz val="10"/>
        <rFont val="Arial"/>
        <family val="2"/>
      </rPr>
      <t>Obrada fasade teranova sa izradom grunta.</t>
    </r>
    <r>
      <rPr>
        <sz val="10"/>
        <rFont val="Arial"/>
        <family val="2"/>
      </rPr>
      <t xml:space="preserve"> Podlogu prethodno očistiti, po potrebi oprati i isprskati cementnim mlekom razmere 1:1, spravljenim sa oštrim peskom, debljine sloja 4-5 mm. Voditi računa da se spojnice ne ispune. Preko šprica naneti sloj cementnog maltera, grunt, razmere 1:3 debljine 2-3 cm spravljen sa oštrim, prosejanim šljunkom "jedinicom", kada se malo prosuši grunt izbrazdati. Suv osnovni sloj pokvasiti i naneti pripremljenu smesu plemenitog maltera, teranove, debljine 10-12 mm. Posle sušenja 4-6 časova, kada završni sloj postigne određenu tvrdoću vezivanja vršiti struganje, češljanje fasaderskim nožem, pri čemu skidati sloj debljine 1-2 mm. Površine održavati do potpunog vezivanja. Teranovu izvesti u boji i po uputstvu projektanta.</t>
    </r>
  </si>
  <si>
    <r>
      <rPr>
        <b/>
        <sz val="10"/>
        <rFont val="Arial"/>
        <family val="2"/>
      </rPr>
      <t>Mašinsko košenje travnjaka</t>
    </r>
    <r>
      <rPr>
        <sz val="10"/>
        <rFont val="Arial"/>
        <family val="2"/>
      </rPr>
      <t>, sakupljanje na gomilice pogodne za utovar, utovar i transpost otkosa.Kresanje orezivanje stabla sa odvozom. Obračun po m2.</t>
    </r>
  </si>
  <si>
    <r>
      <rPr>
        <b/>
        <sz val="10"/>
        <rFont val="Arial"/>
        <family val="2"/>
      </rPr>
      <t>Čišćenje i pranje betonskih i asfaltnih površina.</t>
    </r>
    <r>
      <rPr>
        <sz val="10"/>
        <rFont val="Arial"/>
        <family val="2"/>
      </rPr>
      <t xml:space="preserve"> Pažljivo očistiti sve površine i oprati vodom.Obračun po m2 oprane površine.</t>
    </r>
  </si>
  <si>
    <r>
      <rPr>
        <b/>
        <sz val="10"/>
        <rFont val="Arial"/>
        <family val="2"/>
      </rPr>
      <t>Nabavka i postavljanje mobilne ograde.</t>
    </r>
    <r>
      <rPr>
        <sz val="10"/>
        <rFont val="Arial"/>
        <family val="2"/>
      </rPr>
      <t xml:space="preserve"> Ogradni stubovi se montiraju u PVC stope što čini ogradu stabilnom, a kasnije lako mobilnom i očuvanom za ponovnu upotrebu
Mobilna ograda se sastoji od 3D panela i stuba kružnog profila poprečnog preseka Ø40mm. . Horizontalna žica kod ove rešetke je prečnika 5mm, a vertikalna žica 4mm, dok je dimenzija okca 50 x 200 mm.
Završne vertikalne žice prečnika 6mm ojačavaju čitav panel. Izbočine na panelima dodatno stabilizuju čitavu  mobilnu ogradu i na ovim mestima dimenzije okca su 50 x 50 mm.
Mobilna ograda se standardno proizvodi u širini od 2500mm i visini od 2010mm.
Ograda se proizvodi od čelika koji je toplo pocinkovan prema DIN EN ISO 1461 evropskom standardu i na taj način proizvod je zaštićen od rđanja.                                                                Obracun po metru dužnom postavljene ograde.</t>
    </r>
  </si>
  <si>
    <r>
      <rPr>
        <b/>
        <sz val="10"/>
        <rFont val="Arial"/>
        <family val="2"/>
      </rPr>
      <t>Obeležavanje parking mesta</t>
    </r>
    <r>
      <rPr>
        <sz val="10"/>
        <rFont val="Arial"/>
        <family val="2"/>
      </rPr>
      <t>.Obeležavanje kolovoza vrši se belom bojom retroreflektujućih osobina. Obračun po komadu parking mesta.</t>
    </r>
  </si>
  <si>
    <t>Bez PDV-a (din)</t>
  </si>
  <si>
    <t>Sa PDV-om (din)</t>
  </si>
  <si>
    <t>ARHITEKTURA</t>
  </si>
  <si>
    <t>HIDROTEHNIČKE INSTALACIJE</t>
  </si>
  <si>
    <t>ELEKTROENERGETSKE I TELEKOMUNIKACIJE</t>
  </si>
  <si>
    <t xml:space="preserve">  PREDMER I PREDRAČUN RADOVA</t>
  </si>
  <si>
    <t xml:space="preserve">NAPOMENA: 
Ovim predmerom predvidja se nabavka, isporuka, postavljanje i povezivanje sveg navedenog materijala i opreme koja je specificirana kao i sveg sitnog i potrosnog materijala koji nije naveden u pozicijama (obujmice, zavrtnji, navrtke, tiplovi, gips, razvodne kutije, strujne stezaljke, kablovske papučice, uvodnice i drugo) Sva oprema mora biti proizvod poznatih proizvođača sa odgovarajućim atestima. Računa se sa  povezivanjem kablova na oba kraja. Tačne količine i dužine će se utvrditi pri izvođenju radova tako da nabavci treba pristupiti po utvrđivanju stvarnih potreba. Pri davanju ponude voditi računa da je za postavljanje kablova potrebno vršiti štemovanje zidova, bušenje zidova velike debljine (do 90cm u podrumu,75 cm na prizemlju, 60 cm na I spratu i 45 cm   na II spratu).                                                                                                                  </t>
  </si>
  <si>
    <t>Pre davanja ponude obavezno obići objekat kako bi se što bolje sagledali predviđeni radovi</t>
  </si>
  <si>
    <t xml:space="preserve">                   UVODNA NAPOMENA ZA RAZVODNE TABLE                            Razvodne table se rade za na zid ili u zid potrebnih dimenzija za smeštaj navedene opreme. Rade se od dekapiranog lima u zastiti minimalno IP 55. Na vrata se postavljaju brave  sa jednobraznim ključem za sve table. </t>
  </si>
  <si>
    <t>Pripremaju se za T-N  i T-N-C/S sistem zaštite. Table se rade u kućištima tipske fabričke izrade koja se posle hemijske pripreme boje prahom. Kućišta su proizvodnje "Evrotehna" ili bolja. Pored posebno navedene opreme  za svaki orman u njih se ugrađuje i ostala potrebna oprema za povezivanje kao što su:   - bakarne šine potrebnog preseka</t>
  </si>
  <si>
    <t xml:space="preserve">              - redne stezaljke za veze 
              - provodnici tipa P potrebnog preseka
              - fleksibilni provodnici potrebnog preseka za fleskibilne veze
              - nosači stezaljki i ostale opreme
             - kablovske uvodnice potrebne veličine prema
               presecima kablova datih u jednopolnim šemama</t>
  </si>
  <si>
    <t xml:space="preserve">Svu opremu obeležiti prema jednopolnoj šemi i nameni opreme. Sva oprema mora biti proizvedena od strane svetski poznatih proizvođača. Osigurači moraju biti deklarisani za struju kratke veze minimalno 6 kA.                          Table se postavljaju u zid (za šta je potrebno izvršiti pripremu za ugradnju štemovanjem zida) ili na zid (kada je potrebno postaviti masku od lima u boji kućišta table kako bi se pokrili ulazi kablova)                                                         </t>
  </si>
  <si>
    <t>Izbor postavljanja izvršiti uz konsultaciju sa nadzornim organom</t>
  </si>
  <si>
    <t xml:space="preserve">I   PRIKLJUČAK I NAPOJNI KABL </t>
  </si>
  <si>
    <t>Poz</t>
  </si>
  <si>
    <t>j.m.</t>
  </si>
  <si>
    <t>kol.</t>
  </si>
  <si>
    <t>x</t>
  </si>
  <si>
    <t>=</t>
  </si>
  <si>
    <t>U postojećem mernorazvodnom ormanu izvršiti potrebne radove kako bi se priključio novi kabl. Potrebno je orman očistiti, "odvezati" postojeće izvode i omogućiti povezivanje novog kabla XP00-A 4x150 mm2. U postojeća postolja postaviti 3 kom patron visokoučinskog osigurača nazivne struje 225A. Izvesti porebne pripremne radnje kako bi se u orman uveo i povezao novi kabl. Pri izvođenju radova preduzeti mere da orman bude u beznaponskom stanju Računa se sve komplet</t>
  </si>
  <si>
    <t>Obeležavanje trase kabla za novi vod. Računa se po dužnom metru</t>
  </si>
  <si>
    <t>m</t>
  </si>
  <si>
    <t xml:space="preserve">Skidanje asfaltne površine (širine 40-60 cm odnosno koliko je potrebno za iskop rova) sa saobraćajnice odnosno platoa radi omogućavanja iskopa rova.      
Isporuka potrebnog materijala i izrada asfaltnog sloja na mestima gde je skinut radi kopanja rova, a radi dovo|enja u prvobitno stanje podloge. Računa se po m   
</t>
  </si>
  <si>
    <t xml:space="preserve">Iskop rova preseka 40x80 cm u zemljištu III i IV kategorije na trasi od mernorazvodnog ormana do ulaza u objekat koji se nalazi približno na sredini fasade prema ulici. Računa se dužnom metru rova sa  zatrpavanjem i nabijanjem zemlje u slojevima po postavljanju kabla.
</t>
  </si>
  <si>
    <t xml:space="preserve">Razastiranje sitnozrnaste zemlje u rovu širine 40 cm visine 10 cm pre i 10 cm posle polaganja kabla
</t>
  </si>
  <si>
    <t>PVC cev prečnika 110 mm koja se postavlja u rov iz prethodne pozicije i time formira kablovska kanalizacija. Računa se po dužnom metru</t>
  </si>
  <si>
    <t>Upozoravajuća PVC traka ja se postavlja izad kablova u zemlji. Jedna se postavlja na 20 cm iznad kabla, a duga na 20 cm izad prve. Računa se po dužnom metru jedne trake</t>
  </si>
  <si>
    <t xml:space="preserve">Kabl tip XP00/A 4x150 mm2 koji se postavlja od merno-razvodnog ormana do glavnog razvodnog ormana u objektu. Postavlja se delom kroz susedni objekat, delom u rovu, delom kroz kablovsku kanalizaciju, a delom u suterenu objekta. Računa se sa izradom otvora u zidu i međuspratnoj konstrukciji za provlačenje, pričvršćenjem kabla za zid  i povezivanjem na oba kraja komplet sa ugradnjom papučica komplet po dužnom metru. </t>
  </si>
  <si>
    <t>Odvoženje viška materijala na deponiju</t>
  </si>
  <si>
    <t>pauš</t>
  </si>
  <si>
    <t>I   PRIKLJUČAK I NAPOJNI KABL          DIN</t>
  </si>
  <si>
    <t xml:space="preserve">II   DEMONTAŽA POSTOJEĆE OPREME, RAZVODNE TABLE I NAPOJNI KABLOVI         </t>
  </si>
  <si>
    <t xml:space="preserve">Demontaža kompetne postojeće elektro instalacije na na delu koji se adaptira površine oko 3000 m2. Navedeni radovi obuhvataju demontažu razvodnih tabli, svetiljki, prekidača, priključnih kutija i delova kablova koji ometaju dalju adaptaciju objekta. Računa se komplet
</t>
  </si>
  <si>
    <t xml:space="preserve">Glavna razvodna tabla GRT u svemu prema uvodnom opisu koja se radi u tipskom kućištu dimenzija koje omogućuju smeštaj  navedene opreme sličnog tipu KB*/* "Evrotehna". Dovod je sa donje strane, a izvodi su sa gornje strane.  U tablu se postavlja i povezuje                                                                             </t>
  </si>
  <si>
    <t xml:space="preserve">         1  kom prekidač tropolni 250A, 500V koji se postavlja na montažnu ploču i ima produženi pogon koji se postavlja na vrata table</t>
  </si>
  <si>
    <t xml:space="preserve">         3  kom nožasti osigurač NH00 500V”gL/gG” 63A</t>
  </si>
  <si>
    <t xml:space="preserve">         1  kom tropolni odvodnik prenapona klase 2, 15kA po polu, za talas 8/20, Uc=440VAC, Up=1,2kV, In=15kA, Imax=40kA, (8/20ms), </t>
  </si>
  <si>
    <t xml:space="preserve">         7  kom automatski jednopolni osigurač C10A</t>
  </si>
  <si>
    <t xml:space="preserve">       17  kom automatski jednopolni osigurač C16A</t>
  </si>
  <si>
    <t xml:space="preserve">         3  kom automatski jednopolni osigurač C20A</t>
  </si>
  <si>
    <t xml:space="preserve">         3  kom automatski jednopolni osigurač C25A</t>
  </si>
  <si>
    <t xml:space="preserve">       24  kom automatski jednopolni osigurač C32A</t>
  </si>
  <si>
    <t xml:space="preserve">Razvodna tabla RT-S-1 u svemu prema uvodnom opisu koja se radi u tipskom kućištu dimenzija koje omogućuju smeštaj  navedene opreme sličnog tipu KB*/* "Evrotehna". Dovod i izvodi su sa gornje strane.  U tablu se postavlja i povezuje                                                                             </t>
  </si>
  <si>
    <t xml:space="preserve">         1  kom prekidač tropolni 40A, 500V čiji pogon se postavlja na vrata table</t>
  </si>
  <si>
    <t xml:space="preserve">        11  kom automatski jednopolni osigurač C10A ili C16A</t>
  </si>
  <si>
    <t xml:space="preserve">Razvodna tabla RT-II-3 u svemu prema uvodnom opisu koja se radi u tipskom kućištu dimenzija koje omogućuju smeštaj  navedene opreme sličnog tipu KB*/* "Evrotehna". Dovod i izvodi su sa gornje strane.  U tablu se postavlja i povezuje                                                                             </t>
  </si>
  <si>
    <t xml:space="preserve">       18  kom automatski jednopolni osigurač C10A ili C16A</t>
  </si>
  <si>
    <t xml:space="preserve">Razvodna tabla RT-P-1, RT-P2, RT-I-2 i RT-II-2  u svemu prema uvodnom opisu koja se radi u tipskom kućištu dimenzija koje omogućuju smeštaj  navedene opreme sličnog tipu KB*/* "Evrotehna". Dovod i izvodi su sa gornje strane.  U tablu se postavlja i povezuje                                                                             </t>
  </si>
  <si>
    <t xml:space="preserve">       22  kom automatski jednopolni osigurač C10A ili C16A</t>
  </si>
  <si>
    <t xml:space="preserve">Razvodna tabla RT-I-1, RT-I-3 u svemu prema uvodnom opisu koja se radi u tipskom kućištu dimenzija koje omogućuju smeštaj  navedene opreme sličnog tipu KB*/* "Evrotehna". Dovod i izvodi su sa gornje strane.  U tablu se postavlja i povezuje                                                                             </t>
  </si>
  <si>
    <t xml:space="preserve">       23  kom automatski jednopolni osigurač C10A ili C16A</t>
  </si>
  <si>
    <t xml:space="preserve">Razvodna tabla RT-II-1 u svemu prema uvodnom opisu koja se radi u tipskom kućištu dimenzija koje omogućuju smeštaj  navedene opreme sličnog tipu KB*/* "Evrotehna". Dovod i izvodi su sa gornje strane.  U tablu se postavlja i povezuje                                                                             </t>
  </si>
  <si>
    <t xml:space="preserve">       25  kom automatski jednopolni osigurač C10A ili C16A</t>
  </si>
  <si>
    <t>Kablovi koji se postavljaju od glavne razvodne table do lokalnih razvodnih tabli. Postavljaju se ispod maltera</t>
  </si>
  <si>
    <t xml:space="preserve">        a) N2XH-J 5x4 mm2  (2 priključak RT-S-1 i za tablu toplotne podstanice)</t>
  </si>
  <si>
    <t xml:space="preserve">        b) N2XH-J 5x6 mm2  (8 priključaka za ostale table)</t>
  </si>
  <si>
    <t>Kutija od samogasive plastike dimenzija približno 250x250x100 mm u kojoj se formira ispitni spoj za uzemljenje. U nju se dovodi pocinkovana traka od postojećeg uzemljivača i kabl za uzemljenje GRT gde se povezuju rastavnom vezom</t>
  </si>
  <si>
    <t>Kabl XP00-A 1x95 mm2 koji se postavlja od GRT do ispitne kutije po plafonu podruma</t>
  </si>
  <si>
    <t>Izrada veze od postojećeg uzemljivača do ispitne kutije. Za ovo je potrebno oko 4 m pocinkovane trake 25x4 mm i jedan ukrsno komad traka-traka. Traka se postavlja u rov sa kablom, a manjim delom u objektu. Koristi se isti otvor u zidu ulaz napojnog kabla. Računa se sve komplet</t>
  </si>
  <si>
    <t>DEMONT. NAP. KABLOVI I RAZV. TABLE  DIN</t>
  </si>
  <si>
    <t xml:space="preserve">III INSTALACIJA OSVETLJENJA I  PRIKLJUČNICA </t>
  </si>
  <si>
    <t xml:space="preserve">Kablovi N2XH 2x1.5 mm2, N2XH-J 3x1.5 mm2 i N2XH-J 4x1.5 mm2 ukupne prosečne dužine 8 m po jednom sijaličnom mestu i razvodnih kutija 78 mm za izradu običnih sijaličnih mesta, sijaličnih mesta koja se uključuju pomoću IC senzora i sijaličnih mesta za panično osvetljenje. Kablovi se postavljaju najvećim delom ispod maltera, a manjim delom u odgovarajuće savitljive cevi (uračunate u poziciju) na mestima postavljanja u  montažnim zidovima. Računa se sve skupa po sijaličnom mestu
</t>
  </si>
  <si>
    <t xml:space="preserve">Kablovi N2XH-J 3x1.5 mm2, N2XH-J 4x1.5 mm2, ukupne prosečne dužine 9 m po jednom sijaličnom mestu i razvodnih kutija 78 mm za izradu serijskih sijaličnih mesta.  Kablovi se postavljaju najvećim delom ispod maltera, a manjim delom u odgovarajuće savitljive cevi  (uračunate u poziciju) na mestima postavljanja u montažnim zidovima. Računa se sve skupa po sijaličnom mestu
</t>
  </si>
  <si>
    <t>Kabl N2XH-J 3x2.5 mm2, prosečne duzine 35 m po priključnom mestu za izradu jednofaznih priključnih mesta za bojler. Kabl se postavlja najvećim delom ispod maltera, a manjim delom u odgovarajuće savitljive cevi  (uračunate u poziciju) na mestima postavljanja u montažnim zidovima. Računa sve skupa po priključnom mestu</t>
  </si>
  <si>
    <t>Kabl N2XH-J 3x2.5 mm2, prosečne duzine 11.5 m po priključnom mestu za izradu napojnih linija za priključnice za opštu namenu i priključnice modularnog tipa za računarsku opremu. Kabl se postavlja najvećim delom ispod maltera, a manjim delom u odgovarajuće savitljive cevi  (uračunate u poziciju) na mestima postavljanja u montažnim zidovima. Računa sve skupa po priključnom mestu</t>
  </si>
  <si>
    <t xml:space="preserve">Kabl N2XH-J 3x2.5 mm2, prosečne duzine 23 m po priključnom mestu za izradu napojnih linija za mini stubove koji se postavljaju na podu u prostorijama. Kabl se postavlja najvećim delom ispod maltera, jednim delom ispod maltera po plafonu nivoa ispod nivoa postavljanja stubića. Računa sve skupa po priključnom mestu
</t>
  </si>
  <si>
    <t xml:space="preserve">Instalacioni prekidač 250V, 10A za u zid  sa pripadajućom instalacionom kutijom običan
</t>
  </si>
  <si>
    <t xml:space="preserve">Instalacioni prekidač 250V, 10A za u zid  sa pripadajućom instalacionom kutijom serijski
</t>
  </si>
  <si>
    <t>Instalacioni prekidač 250V, 16A za u zid  sa pripadajućom instalacionom kutijom za uključenje bojlera</t>
  </si>
  <si>
    <t xml:space="preserve">Jednofazna priključna kutija 250V, 16A sa odgovarajućom
instalacionom kutijom. Postavlja se kao priključnica za opštu namenu 
</t>
  </si>
  <si>
    <t>Komplet priključnica tipa "mosaic" "Legrand" ili sličan koji se postavlja za jedno radno mesto. Sastoji se od ugradne doze za 1x8 modula, za  horizontalno postavljanje, nosača mehanizma za 1x8 modula maske 1x8 modula i dve priključne kutije bele boje 16A,230V (L,N+PE) za po dva modula i dve priključne kutije 10A, 230V (L,N) za jedan modul. U komplet se postavljaju i dve priključnice za po jedan modul JR45 kat. 6a</t>
  </si>
  <si>
    <t>Aluminijumski stubić "Legrand" ili sličan koji se postavlja između stolova za dva radna mesta, a koji se sastoji od:</t>
  </si>
  <si>
    <t>1  kom  Aluminijumski stubic, cetvorodelni, L=0.7m</t>
  </si>
  <si>
    <t>2  kom  Nosac 8M za stubove, duzine 325mm</t>
  </si>
  <si>
    <t>4  kom Mosaic: 1M, racunarska uticnica RJ45, FTP, kat. 6a,</t>
  </si>
  <si>
    <t>4  kom Mosaic : 2M, uticnica 2P+E, 16A, bela</t>
  </si>
  <si>
    <t>4  kom Mosaic : 1M, uticnica 2P, 16A, bela, Euro</t>
  </si>
  <si>
    <t>Aluminijumski stubić "Legrand" ili sličan koji se postavlja između stolova za tri radna mesta, a koji se sastoji od:</t>
  </si>
  <si>
    <t>4  kom  Nosac 8M za stubove, duzine 325mm</t>
  </si>
  <si>
    <t>6  kom Mosaic : 1M, racunarska uticnica RJ45, FTP, kat.6a,</t>
  </si>
  <si>
    <t>6  kom Mosaic : 2M, uticnica 2P+E, 16A, bela</t>
  </si>
  <si>
    <t>6  kom Mosaic : 1M, uticnica 2P, 16A, bela, Euro</t>
  </si>
  <si>
    <t>Nadgradna svetiljka sa okvirpm, opal difuzorom, izvor svetlosti LED modul od 37W, 38000lm 4000K, efikasnosti 103 lm/W, sa integrisanim elektronskim drajverom, radna temperatura -20ﹾC do +35°C, kućište od aluminijuma dimenzija 595x595mm. Svetiljka usklađena sa evropskim standardom o sigurnom i pravilnom radu, da ima ENEC oznaku. Svetiljka  je usklađena sa evropskim direktivama koji važe za proizvode, da ima CE znak. Svetiljka je slična tipu EZAR EC2, OMS lighting</t>
  </si>
  <si>
    <t>Nadgradna plafonjera sa kucistem od polikarbonata I opalnim difuzorom u zastiti IP54 izvor svetlosti LED modul 25W svetlosni fluks 2300lm, svetlosne efikasnosti 92lm/W, temperatura boje 4000K, 40.000h radnih sati do opadanja svetlosnog fluksa na 70% naznačene vrednosti, svetiljka sa integrisanim elektronskim led drajverom. Svetiljka poseduje EU Sertifikat slična tipu UX PLAFONJERA PLAST B, OMS lighting.</t>
  </si>
  <si>
    <t xml:space="preserve">Svetiljka za panično osveljenje slična tipu Monitor 1 "OMS" sa LED izvorma, 305 lm, 3.8W sa autonomijom 1h </t>
  </si>
  <si>
    <t>Svetiljka za panično osveljenje slična tipu Monitor 1 "OMS" sa LED izvorma, 305 lm, 3.8W  sa autonomijom 1h sa oznakom za izlaz</t>
  </si>
  <si>
    <t xml:space="preserve">Nadgradni senzor pokreta sa osetljivošću 360 stepeni, 1200/300W, podešavanjem vremena 10 sec 7 min, 3 - 2000 lx (dan-noć). 
</t>
  </si>
  <si>
    <t>INSTAL. OSVETLJ. I  PRIKLJUČNICA     DIN</t>
  </si>
  <si>
    <t>IV      ZAVRŠNI RADOVI</t>
  </si>
  <si>
    <t xml:space="preserve">Ispitivanje i merenje (po važećim propisima) od strane za te poslove registrovane organizacije. Između ostalog izvršiti merenje
.   • Otpora izolacije na svoj novoizvedenoj elektro instalaciji
.   • Otpora rasprostiranja uzemljivača
.   • Efikasnosti zaštite od opasnog napona dodira
.   • Efikasnosti izjednačavanja potencijala
 Na osnovu izvršenih merenja prave se ispitni
 protokoli u tri primerka. Računa se sve kompletno.  
</t>
  </si>
  <si>
    <t xml:space="preserve">Izrada projekta izvedenog stanja u tri primerka na papiru i u elektronskoj formi (CD). 
Odgovorni izvođač radova i nadzorni organ overavaju na
projektu da su radovi izvedeni prema tom projektu
</t>
  </si>
  <si>
    <t>ZAVRŠNI RADOVI UKUPNO                DIN</t>
  </si>
  <si>
    <t>V   STRUKTURNO KABLIRANJE</t>
  </si>
  <si>
    <t>PVC cev od samogasive plastike prečnika 50 mm koja se postavlja za uvod dovodnog (optičkog ili žičanog) kabla. Postavlja se sa blagim lukovima pri savijanju od prostorije gde se planira postavljanje REK-a na prvom spratu pa do ispod plafona podruma. Pre postavljanja u cevi postaviti plastificiranu sajlu radi lakšeg provlačenja kabla. Računa se po metru cevi</t>
  </si>
  <si>
    <t xml:space="preserve">Duž trase mrežnih kablova postaviti rebraste Instalacione cevi prečnika 11-50 mm u zavisnosti od broja kablova koji se polažu. Na mestima gde nije dovoljna jedna postaviti više cevi. Na mestima grananja ili dužim deonicama postaviti instalacione kutije potrebnih dimenzija u kojima će se izvesti grananje cevi odnosno kablova. Cevi i kutije se postavljaju u zidu (ispod maltera). Kroz cevi pprovući kabl tipa S/FTP 4x2xAWG 23, Cat.7 sa omotačem bez halogenih elemenata, za aplikacije do 500 MHz, tip SCHRACK, TELDOR ili slično.
Obračun se vrši po metru postavljenog i povezanog kabla u koji su uključene cevi i kutije. Tačna dužina na osnovu koje se vrši obračun će biti ustanovljena posle testiranju svakog linka. Izvodi se instalacija za 109 linija
</t>
  </si>
  <si>
    <t>Jednostruka ugradna utičnica 1xRJ45, komplet sa ugradnom doznom i modulom RJ45 Cat.6A shielded, tipa    
Isporuka, montaža i povezivanje</t>
  </si>
  <si>
    <t>Obeležavanje svih SFTP kablova na početku i kraju plastičnim "značkama" na kojima je oznaka utičnice na koju je vezan /npr. 2.17/, odnosno priključnog mesta u RACK -u. Obračun se vrši po kablu</t>
  </si>
  <si>
    <t xml:space="preserve">Izrada projekta izvedenog objekta (3 primerka u papirnoj formi + 1 primerak u elektronskom obliku na CDR mediju), </t>
  </si>
  <si>
    <t xml:space="preserve">Ispitivanje instalacije, merenje na kablovima računarske mreže za svaku liniju posebno sa grafičkim prilogom snimanja svake linije. Računa se po ispitanoj liniji
</t>
  </si>
  <si>
    <t>STRUKTURNO KABLIRANJE UKUPNO    DIN</t>
  </si>
  <si>
    <t>7   REKAPITULACIJA</t>
  </si>
  <si>
    <t xml:space="preserve">PRIKLJUČAK I NAPOJNI KABL       </t>
  </si>
  <si>
    <t>DIN</t>
  </si>
  <si>
    <t xml:space="preserve">DEMONTAŽA POSTOJEĆE OPREME, RAZVODNE TABLE I NAPOJNI KABLOVI </t>
  </si>
  <si>
    <t>INSTALACIJA OSVETLJENJA I  PRIKLJUČNICA</t>
  </si>
  <si>
    <t xml:space="preserve">ZAVRŠNI RADOVI                                                  </t>
  </si>
  <si>
    <t>STRUKTURNO KABLIRANJE</t>
  </si>
  <si>
    <t>UKUPNO SVE INSTALACIJE             DIN</t>
  </si>
  <si>
    <t xml:space="preserve">                                                                                                                    Odgovorni projektant</t>
  </si>
  <si>
    <t xml:space="preserve">                                                                                                                    Slavko  Crnogorac dpl.inž.el.</t>
  </si>
  <si>
    <t>Izrada projekta izvedenog objekta (3 primerka u papirnoj formi + 1 primerak u elektronskom obliku na CDR mediju) za Hidrotehničke instalacije</t>
  </si>
  <si>
    <t>Izrada projekta izvedenog objekta (3 primerka u papirnoj formi + 1 primerak u elektronskom obliku na CDR mediju) za AG radove</t>
  </si>
  <si>
    <t>Jedinicna cena bez PDV [РСД]</t>
  </si>
  <si>
    <t xml:space="preserve">jedinična cena sa PDV [РСД] </t>
  </si>
  <si>
    <t>Ukupna cena bez PDV [РСД]</t>
  </si>
  <si>
    <t>Ukupna cena sa PDV [РСД]</t>
  </si>
  <si>
    <t>jedinična cena sa PDV [РСД]</t>
  </si>
  <si>
    <t>bez PDV [РСД]</t>
  </si>
  <si>
    <t>sa PDV [РСД]</t>
  </si>
  <si>
    <t>jed.cena bez PDV-a [РСД]</t>
  </si>
  <si>
    <t>ukupna cena bez PDV-a [РСД]</t>
  </si>
  <si>
    <t>jed.cena sa PDV-om [РСД]</t>
  </si>
  <si>
    <t>ukupna cena SA PDV-om [РСД]</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</si>
</sst>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0.0"/>
    <numFmt numFmtId="176" formatCode="#,##0.0"/>
    <numFmt numFmtId="177" formatCode="[$€-2]\ #,##0.00_);[Red]\([$€-2]\ #,##0.00\)"/>
    <numFmt numFmtId="178" formatCode="#,##0.00\ &quot;Din.&quot;"/>
    <numFmt numFmtId="179" formatCode="#,##0.000"/>
    <numFmt numFmtId="180" formatCode="_-* #,##0.00_-;\-* #,##0.00_-;_-* &quot;-&quot;??_-;_-@_-"/>
    <numFmt numFmtId="181" formatCode="_-&quot;€&quot;\ * #,##0.00_-;\-&quot;€&quot;\ * #,##0.00_-;_-&quot;€&quot;\ * &quot;-&quot;??_-;_-@_-"/>
    <numFmt numFmtId="182" formatCode="_-* #,##0.00\ [$Din.-281A]_-;\-* #,##0.00\ [$Din.-281A]_-;_-* &quot;-&quot;??\ [$Din.-281A]_-;_-@_-"/>
    <numFmt numFmtId="183" formatCode="_-* #,##0.00\ [$Дин.-281A]_-;\-* #,##0.00\ [$Дин.-281A]_-;_-* &quot;-&quot;??\ [$Дин.-281A]_-;_-@_-"/>
    <numFmt numFmtId="184" formatCode="0.00;[Red]0.00"/>
    <numFmt numFmtId="185" formatCode="#,##0_ ;\-#,##0\ "/>
    <numFmt numFmtId="186" formatCode="#,##0.00_ ;\-#,##0.00\ "/>
    <numFmt numFmtId="187" formatCode="_-* #,##0.00\ [$din.-81A]_-;\-* #,##0.00\ [$din.-81A]_-;_-* &quot;-&quot;??\ [$din.-81A]_-;_-@_-"/>
    <numFmt numFmtId="188" formatCode="_-* #,##0.00\ [$din.-241A]_-;\-* #,##0.00\ [$din.-241A]_-;_-* &quot;-&quot;??\ [$din.-241A]_-;_-@_-"/>
    <numFmt numFmtId="189" formatCode="_-* #,##0.00\ [$Din.-81A]_-;\-* #,##0.00\ [$Din.-81A]_-;_-* &quot;-&quot;??\ [$Din.-81A]_-;_-@_-"/>
    <numFmt numFmtId="190" formatCode="0.00_);\(0.00\)"/>
  </numFmts>
  <fonts count="74">
    <font>
      <sz val="10"/>
      <name val="Arial"/>
      <family val="0"/>
    </font>
    <font>
      <vertAlign val="superscript"/>
      <sz val="10"/>
      <name val="Arial"/>
      <family val="2"/>
    </font>
    <font>
      <b/>
      <sz val="10"/>
      <name val="Arial"/>
      <family val="2"/>
    </font>
    <font>
      <sz val="11"/>
      <name val="Arial"/>
      <family val="2"/>
    </font>
    <font>
      <sz val="9"/>
      <name val="Arial"/>
      <family val="2"/>
    </font>
    <font>
      <u val="single"/>
      <sz val="10"/>
      <color indexed="12"/>
      <name val="Arial"/>
      <family val="2"/>
    </font>
    <font>
      <u val="single"/>
      <sz val="10"/>
      <color indexed="36"/>
      <name val="Arial"/>
      <family val="2"/>
    </font>
    <font>
      <b/>
      <sz val="11"/>
      <name val="Arial"/>
      <family val="2"/>
    </font>
    <font>
      <sz val="10"/>
      <color indexed="8"/>
      <name val="Arial"/>
      <family val="2"/>
    </font>
    <font>
      <sz val="8"/>
      <name val="Arial"/>
      <family val="2"/>
    </font>
    <font>
      <sz val="10"/>
      <name val="Helvetica-L"/>
      <family val="0"/>
    </font>
    <font>
      <b/>
      <sz val="12"/>
      <name val="Arial"/>
      <family val="2"/>
    </font>
    <font>
      <sz val="11"/>
      <color indexed="8"/>
      <name val="Calibri"/>
      <family val="2"/>
    </font>
    <font>
      <sz val="10"/>
      <name val="Century Gothic"/>
      <family val="2"/>
    </font>
    <font>
      <sz val="11"/>
      <name val="Calibri"/>
      <family val="2"/>
    </font>
    <font>
      <b/>
      <sz val="10"/>
      <name val="Century Gothic"/>
      <family val="2"/>
    </font>
    <font>
      <b/>
      <sz val="11"/>
      <name val="Calibri"/>
      <family val="2"/>
    </font>
    <font>
      <sz val="11"/>
      <color indexed="8"/>
      <name val="Arial"/>
      <family val="2"/>
    </font>
    <font>
      <b/>
      <sz val="10"/>
      <color indexed="8"/>
      <name val="Arial"/>
      <family val="2"/>
    </font>
    <font>
      <sz val="16"/>
      <name val="Arial"/>
      <family val="2"/>
    </font>
    <font>
      <sz val="12"/>
      <name val="Arial"/>
      <family val="2"/>
    </font>
    <font>
      <b/>
      <sz val="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3"/>
      <name val="Arial"/>
      <family val="2"/>
    </font>
    <font>
      <sz val="10"/>
      <color indexed="40"/>
      <name val="Arial"/>
      <family val="2"/>
    </font>
    <font>
      <sz val="10"/>
      <name val="Calibri"/>
      <family val="2"/>
    </font>
    <font>
      <sz val="10"/>
      <color indexed="10"/>
      <name val="Century Gothic"/>
      <family val="2"/>
    </font>
    <font>
      <b/>
      <sz val="10"/>
      <color indexed="10"/>
      <name val="Arial"/>
      <family val="2"/>
    </font>
    <font>
      <sz val="10"/>
      <color indexed="10"/>
      <name val="Calibri"/>
      <family val="2"/>
    </font>
    <font>
      <b/>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FF00"/>
      <name val="Arial"/>
      <family val="2"/>
    </font>
    <font>
      <sz val="10"/>
      <color rgb="FF00B0F0"/>
      <name val="Arial"/>
      <family val="2"/>
    </font>
    <font>
      <sz val="10"/>
      <color rgb="FFFF0000"/>
      <name val="Century Gothic"/>
      <family val="2"/>
    </font>
    <font>
      <b/>
      <sz val="10"/>
      <color rgb="FFFF0000"/>
      <name val="Arial"/>
      <family val="2"/>
    </font>
    <font>
      <sz val="10"/>
      <color rgb="FFFF0000"/>
      <name val="Calibri"/>
      <family val="2"/>
    </font>
    <font>
      <b/>
      <sz val="11"/>
      <color rgb="FFFF0000"/>
      <name val="Calibri"/>
      <family val="2"/>
    </font>
    <font>
      <sz val="12"/>
      <color rgb="FFFF0000"/>
      <name val="Arial"/>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2"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47">
    <xf numFmtId="0" fontId="0" fillId="0" borderId="0" xfId="0" applyAlignment="1">
      <alignment/>
    </xf>
    <xf numFmtId="0" fontId="0" fillId="0" borderId="0" xfId="0" applyFont="1" applyAlignment="1">
      <alignment vertical="justify" wrapText="1"/>
    </xf>
    <xf numFmtId="0" fontId="0" fillId="0" borderId="0" xfId="0" applyFont="1" applyAlignment="1">
      <alignment/>
    </xf>
    <xf numFmtId="0" fontId="0" fillId="0" borderId="0" xfId="0" applyFont="1" applyAlignment="1">
      <alignment horizontal="justify" wrapText="1"/>
    </xf>
    <xf numFmtId="0" fontId="0" fillId="0" borderId="0" xfId="0" applyFont="1" applyAlignment="1" applyProtection="1">
      <alignment horizontal="center" vertical="top" wrapText="1"/>
      <protection/>
    </xf>
    <xf numFmtId="0" fontId="0" fillId="0" borderId="0" xfId="0" applyFont="1" applyAlignment="1">
      <alignment/>
    </xf>
    <xf numFmtId="2" fontId="0" fillId="0" borderId="0" xfId="0" applyNumberFormat="1" applyFont="1" applyAlignment="1">
      <alignment/>
    </xf>
    <xf numFmtId="0" fontId="0" fillId="0" borderId="0" xfId="0" applyFont="1" applyAlignment="1" applyProtection="1">
      <alignment vertical="top"/>
      <protection/>
    </xf>
    <xf numFmtId="0" fontId="0" fillId="0" borderId="0" xfId="0" applyFont="1" applyAlignment="1" applyProtection="1">
      <alignment horizontal="justify" vertical="top" wrapText="1"/>
      <protection/>
    </xf>
    <xf numFmtId="0" fontId="0" fillId="0" borderId="0" xfId="0" applyFont="1" applyAlignment="1">
      <alignment vertical="top"/>
    </xf>
    <xf numFmtId="0" fontId="0" fillId="0" borderId="0" xfId="0" applyFont="1" applyAlignment="1">
      <alignment horizontal="center"/>
    </xf>
    <xf numFmtId="1" fontId="0" fillId="0" borderId="0" xfId="0" applyNumberFormat="1" applyFont="1" applyAlignment="1">
      <alignment/>
    </xf>
    <xf numFmtId="0" fontId="0" fillId="0" borderId="0" xfId="0" applyFont="1" applyAlignment="1" applyProtection="1">
      <alignment horizontal="center" vertical="top"/>
      <protection/>
    </xf>
    <xf numFmtId="0" fontId="0" fillId="0" borderId="0" xfId="0" applyFont="1" applyAlignment="1" applyProtection="1">
      <alignment horizontal="center"/>
      <protection/>
    </xf>
    <xf numFmtId="0" fontId="7"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top"/>
    </xf>
    <xf numFmtId="0" fontId="0" fillId="0" borderId="0" xfId="0" applyNumberFormat="1" applyFont="1" applyBorder="1" applyAlignment="1">
      <alignment horizontal="justify" vertical="top" wrapText="1"/>
    </xf>
    <xf numFmtId="49" fontId="0" fillId="0" borderId="0" xfId="0" applyNumberFormat="1" applyFont="1" applyBorder="1" applyAlignment="1">
      <alignment horizontal="center"/>
    </xf>
    <xf numFmtId="4" fontId="0" fillId="0" borderId="0" xfId="0" applyNumberFormat="1" applyFont="1" applyBorder="1" applyAlignment="1">
      <alignment/>
    </xf>
    <xf numFmtId="4" fontId="0" fillId="0" borderId="0" xfId="0" applyNumberFormat="1" applyFont="1" applyBorder="1" applyAlignment="1">
      <alignment/>
    </xf>
    <xf numFmtId="49" fontId="0" fillId="0" borderId="0" xfId="0" applyNumberFormat="1" applyFont="1" applyBorder="1" applyAlignment="1">
      <alignment horizontal="justify" vertical="top" wrapText="1"/>
    </xf>
    <xf numFmtId="49" fontId="0" fillId="0" borderId="0" xfId="0" applyNumberFormat="1" applyFont="1" applyBorder="1" applyAlignment="1">
      <alignment horizontal="justify" wrapText="1"/>
    </xf>
    <xf numFmtId="0" fontId="0" fillId="0" borderId="0" xfId="0" applyFont="1" applyBorder="1" applyAlignment="1">
      <alignment horizontal="justify" vertical="top" wrapText="1"/>
    </xf>
    <xf numFmtId="49" fontId="0" fillId="0" borderId="0" xfId="0" applyNumberFormat="1" applyFont="1" applyFill="1" applyBorder="1" applyAlignment="1">
      <alignment horizontal="center" vertical="top"/>
    </xf>
    <xf numFmtId="0" fontId="0" fillId="0" borderId="0" xfId="0" applyFont="1" applyFill="1" applyBorder="1" applyAlignment="1">
      <alignment horizontal="justify" vertical="top" wrapText="1"/>
    </xf>
    <xf numFmtId="0" fontId="0" fillId="0" borderId="0" xfId="0" applyNumberFormat="1" applyFont="1" applyBorder="1" applyAlignment="1">
      <alignment horizontal="center" vertical="top"/>
    </xf>
    <xf numFmtId="4" fontId="0" fillId="0" borderId="0" xfId="0" applyNumberFormat="1" applyFill="1" applyBorder="1" applyAlignment="1">
      <alignment horizontal="justify" vertical="top" wrapText="1"/>
    </xf>
    <xf numFmtId="0" fontId="0" fillId="0" borderId="0" xfId="0" applyNumberFormat="1" applyBorder="1" applyAlignment="1">
      <alignment horizontal="center"/>
    </xf>
    <xf numFmtId="4" fontId="0" fillId="0" borderId="0" xfId="0" applyNumberFormat="1" applyBorder="1" applyAlignment="1">
      <alignment/>
    </xf>
    <xf numFmtId="4" fontId="0" fillId="0" borderId="0" xfId="0" applyNumberFormat="1" applyBorder="1" applyAlignment="1">
      <alignment horizontal="justify" vertical="top" wrapText="1"/>
    </xf>
    <xf numFmtId="49" fontId="0" fillId="0" borderId="0" xfId="0" applyNumberFormat="1" applyFont="1" applyFill="1" applyBorder="1" applyAlignment="1">
      <alignment horizontal="center"/>
    </xf>
    <xf numFmtId="4" fontId="0" fillId="0" borderId="0" xfId="0" applyNumberFormat="1" applyFont="1" applyFill="1" applyBorder="1" applyAlignment="1">
      <alignment/>
    </xf>
    <xf numFmtId="49"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alignment/>
    </xf>
    <xf numFmtId="49" fontId="0"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vertical="top" wrapText="1"/>
    </xf>
    <xf numFmtId="49" fontId="2" fillId="33" borderId="0" xfId="0" applyNumberFormat="1" applyFont="1" applyFill="1" applyBorder="1" applyAlignment="1">
      <alignment horizontal="left" vertical="top"/>
    </xf>
    <xf numFmtId="4" fontId="2" fillId="33" borderId="0" xfId="0" applyNumberFormat="1" applyFont="1" applyFill="1" applyBorder="1" applyAlignment="1">
      <alignment/>
    </xf>
    <xf numFmtId="0" fontId="0" fillId="0" borderId="0" xfId="0" applyFont="1" applyAlignment="1">
      <alignment horizontal="center" vertical="top"/>
    </xf>
    <xf numFmtId="0" fontId="0" fillId="0" borderId="0" xfId="0" applyBorder="1" applyAlignment="1">
      <alignment/>
    </xf>
    <xf numFmtId="49" fontId="2" fillId="33" borderId="0" xfId="0" applyNumberFormat="1" applyFont="1" applyFill="1" applyBorder="1" applyAlignment="1">
      <alignment horizontal="left" vertical="center" wrapText="1"/>
    </xf>
    <xf numFmtId="0" fontId="0" fillId="33" borderId="0" xfId="0" applyFont="1" applyFill="1" applyAlignment="1">
      <alignment vertical="top"/>
    </xf>
    <xf numFmtId="0" fontId="0" fillId="33" borderId="0" xfId="0" applyFont="1" applyFill="1" applyAlignment="1">
      <alignment/>
    </xf>
    <xf numFmtId="0" fontId="2" fillId="33" borderId="0" xfId="0" applyFont="1" applyFill="1" applyAlignment="1">
      <alignment vertical="justify" wrapText="1"/>
    </xf>
    <xf numFmtId="4" fontId="0" fillId="33" borderId="0" xfId="0" applyNumberFormat="1" applyFont="1" applyFill="1" applyAlignment="1">
      <alignment/>
    </xf>
    <xf numFmtId="4" fontId="2" fillId="33" borderId="0" xfId="0" applyNumberFormat="1" applyFont="1" applyFill="1" applyAlignment="1">
      <alignment/>
    </xf>
    <xf numFmtId="0" fontId="0" fillId="0" borderId="0" xfId="0" applyFont="1" applyAlignment="1">
      <alignment horizontal="justify" wrapText="1"/>
    </xf>
    <xf numFmtId="4" fontId="0" fillId="0" borderId="0" xfId="0" applyNumberFormat="1" applyFill="1" applyBorder="1" applyAlignment="1">
      <alignment/>
    </xf>
    <xf numFmtId="0" fontId="0" fillId="0" borderId="0" xfId="0" applyNumberFormat="1" applyFont="1" applyBorder="1" applyAlignment="1" quotePrefix="1">
      <alignment horizontal="justify" vertical="top" wrapText="1"/>
    </xf>
    <xf numFmtId="3" fontId="0" fillId="0" borderId="0" xfId="0" applyNumberFormat="1" applyBorder="1" applyAlignment="1">
      <alignmen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0" fillId="0" borderId="0" xfId="0" applyNumberFormat="1" applyFill="1" applyBorder="1" applyAlignment="1">
      <alignment horizontal="center"/>
    </xf>
    <xf numFmtId="3" fontId="0" fillId="0" borderId="0" xfId="0" applyNumberFormat="1" applyFill="1" applyBorder="1" applyAlignment="1">
      <alignment/>
    </xf>
    <xf numFmtId="0" fontId="0" fillId="0" borderId="0" xfId="0" applyFill="1" applyBorder="1" applyAlignment="1">
      <alignment/>
    </xf>
    <xf numFmtId="1" fontId="0" fillId="0" borderId="0" xfId="0" applyNumberFormat="1" applyFont="1" applyFill="1" applyAlignment="1">
      <alignment/>
    </xf>
    <xf numFmtId="2" fontId="0" fillId="0" borderId="0" xfId="0" applyNumberFormat="1" applyFont="1" applyFill="1" applyAlignment="1">
      <alignment/>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right"/>
      <protection/>
    </xf>
    <xf numFmtId="0" fontId="0" fillId="0" borderId="0" xfId="0" applyNumberFormat="1" applyBorder="1" applyAlignment="1">
      <alignment horizontal="center" vertical="top"/>
    </xf>
    <xf numFmtId="4" fontId="0" fillId="0" borderId="0" xfId="0" applyNumberFormat="1" applyBorder="1" applyAlignment="1">
      <alignment horizontal="center"/>
    </xf>
    <xf numFmtId="0" fontId="0" fillId="0" borderId="0" xfId="0" applyFill="1" applyAlignment="1">
      <alignment/>
    </xf>
    <xf numFmtId="0" fontId="0" fillId="0" borderId="0" xfId="0" applyFont="1" applyFill="1" applyAlignment="1">
      <alignment horizontal="center" vertical="top"/>
    </xf>
    <xf numFmtId="0" fontId="0" fillId="0" borderId="0" xfId="0" applyFont="1" applyFill="1" applyAlignment="1">
      <alignment horizontal="justify" wrapText="1"/>
    </xf>
    <xf numFmtId="0" fontId="0" fillId="0" borderId="0" xfId="0" applyFont="1" applyFill="1" applyAlignment="1" applyProtection="1">
      <alignment vertical="top"/>
      <protection/>
    </xf>
    <xf numFmtId="0" fontId="0" fillId="0" borderId="0" xfId="0" applyFont="1" applyFill="1" applyAlignment="1" applyProtection="1">
      <alignment horizontal="center" vertical="top" wrapText="1"/>
      <protection/>
    </xf>
    <xf numFmtId="0" fontId="0" fillId="0" borderId="0" xfId="0" applyFont="1" applyFill="1" applyAlignment="1">
      <alignment horizontal="center"/>
    </xf>
    <xf numFmtId="0" fontId="0" fillId="0" borderId="0" xfId="0" applyFont="1" applyFill="1" applyAlignment="1" applyProtection="1">
      <alignment horizontal="center" vertical="top"/>
      <protection/>
    </xf>
    <xf numFmtId="0" fontId="0" fillId="0" borderId="0" xfId="0" applyFont="1" applyFill="1" applyAlignment="1" applyProtection="1">
      <alignment horizontal="justify" vertical="top" wrapText="1"/>
      <protection/>
    </xf>
    <xf numFmtId="0" fontId="0" fillId="0" borderId="0" xfId="0" applyFont="1" applyFill="1" applyAlignment="1">
      <alignment vertical="justify" wrapText="1"/>
    </xf>
    <xf numFmtId="0" fontId="0" fillId="0" borderId="0" xfId="0" applyFont="1" applyFill="1" applyAlignment="1">
      <alignment horizontal="center"/>
    </xf>
    <xf numFmtId="1" fontId="0" fillId="0" borderId="0" xfId="0" applyNumberFormat="1" applyFont="1" applyFill="1" applyAlignment="1">
      <alignment/>
    </xf>
    <xf numFmtId="4" fontId="0" fillId="0" borderId="0" xfId="0" applyNumberFormat="1" applyFont="1" applyFill="1" applyAlignment="1">
      <alignment/>
    </xf>
    <xf numFmtId="0" fontId="0" fillId="0" borderId="0" xfId="0" applyFont="1" applyFill="1" applyBorder="1" applyAlignment="1">
      <alignment horizontal="center" vertical="top"/>
    </xf>
    <xf numFmtId="2" fontId="0" fillId="0" borderId="0" xfId="0" applyNumberFormat="1" applyFill="1" applyAlignment="1">
      <alignment/>
    </xf>
    <xf numFmtId="0" fontId="0" fillId="0" borderId="0" xfId="0" applyNumberFormat="1" applyFont="1" applyFill="1" applyAlignment="1">
      <alignment horizontal="justify" wrapText="1"/>
    </xf>
    <xf numFmtId="0" fontId="0" fillId="0" borderId="0" xfId="0" applyFont="1" applyFill="1" applyAlignment="1" quotePrefix="1">
      <alignment horizontal="justify" wrapText="1"/>
    </xf>
    <xf numFmtId="0" fontId="3" fillId="0" borderId="0" xfId="0" applyFont="1" applyFill="1" applyAlignment="1">
      <alignment horizontal="justify"/>
    </xf>
    <xf numFmtId="49" fontId="0" fillId="0" borderId="0" xfId="0" applyNumberFormat="1" applyFont="1" applyFill="1" applyBorder="1" applyAlignment="1">
      <alignment horizontal="justify" vertical="top" wrapText="1"/>
    </xf>
    <xf numFmtId="49" fontId="0" fillId="0" borderId="0" xfId="0" applyNumberFormat="1" applyFont="1" applyFill="1" applyBorder="1" applyAlignment="1">
      <alignment horizontal="center"/>
    </xf>
    <xf numFmtId="4" fontId="0" fillId="0" borderId="0" xfId="0" applyNumberFormat="1" applyFont="1" applyFill="1" applyBorder="1" applyAlignment="1">
      <alignment/>
    </xf>
    <xf numFmtId="0" fontId="0" fillId="0" borderId="0" xfId="0" applyFont="1" applyFill="1" applyAlignment="1">
      <alignment horizontal="justify" vertical="justify" wrapText="1"/>
    </xf>
    <xf numFmtId="49" fontId="0" fillId="0" borderId="0" xfId="0" applyNumberFormat="1" applyFont="1" applyFill="1" applyBorder="1" applyAlignment="1">
      <alignment horizontal="center" vertical="top"/>
    </xf>
    <xf numFmtId="11" fontId="0" fillId="0" borderId="0" xfId="0" applyNumberFormat="1" applyFont="1" applyFill="1" applyBorder="1" applyAlignment="1">
      <alignment horizontal="justify" vertical="top" wrapText="1"/>
    </xf>
    <xf numFmtId="3" fontId="0" fillId="0" borderId="0" xfId="0" applyNumberFormat="1" applyFont="1" applyFill="1" applyBorder="1" applyAlignment="1">
      <alignment/>
    </xf>
    <xf numFmtId="49" fontId="2" fillId="34" borderId="0" xfId="0" applyNumberFormat="1" applyFont="1" applyFill="1" applyBorder="1" applyAlignment="1">
      <alignment horizontal="center" vertical="center"/>
    </xf>
    <xf numFmtId="49" fontId="0" fillId="34" borderId="0" xfId="0" applyNumberFormat="1" applyFont="1" applyFill="1" applyBorder="1" applyAlignment="1">
      <alignment horizontal="center"/>
    </xf>
    <xf numFmtId="4" fontId="0" fillId="34" borderId="0" xfId="0" applyNumberFormat="1" applyFont="1" applyFill="1" applyBorder="1" applyAlignment="1">
      <alignment/>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wrapText="1"/>
    </xf>
    <xf numFmtId="49" fontId="0" fillId="0" borderId="0" xfId="0" applyNumberFormat="1" applyFont="1" applyBorder="1" applyAlignment="1">
      <alignment horizontal="center" vertical="top"/>
    </xf>
    <xf numFmtId="0" fontId="10" fillId="0" borderId="0" xfId="0" applyFont="1" applyBorder="1" applyAlignment="1">
      <alignment horizontal="center" vertical="top"/>
    </xf>
    <xf numFmtId="4" fontId="0" fillId="0" borderId="0" xfId="0" applyNumberFormat="1" applyFont="1" applyFill="1"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Font="1" applyFill="1" applyBorder="1" applyAlignment="1">
      <alignment/>
    </xf>
    <xf numFmtId="49" fontId="11" fillId="34" borderId="0" xfId="0" applyNumberFormat="1" applyFont="1" applyFill="1" applyBorder="1" applyAlignment="1">
      <alignment horizontal="center"/>
    </xf>
    <xf numFmtId="49" fontId="2" fillId="34" borderId="0" xfId="0" applyNumberFormat="1" applyFont="1" applyFill="1" applyBorder="1" applyAlignment="1">
      <alignment wrapText="1"/>
    </xf>
    <xf numFmtId="0" fontId="2" fillId="34" borderId="0" xfId="0" applyFont="1" applyFill="1" applyBorder="1" applyAlignment="1">
      <alignment/>
    </xf>
    <xf numFmtId="4" fontId="2" fillId="34" borderId="0" xfId="0" applyNumberFormat="1" applyFont="1" applyFill="1" applyBorder="1" applyAlignment="1">
      <alignment/>
    </xf>
    <xf numFmtId="0" fontId="0" fillId="0" borderId="0" xfId="0" applyAlignment="1">
      <alignment/>
    </xf>
    <xf numFmtId="49" fontId="2" fillId="34" borderId="0" xfId="0" applyNumberFormat="1" applyFont="1" applyFill="1" applyBorder="1" applyAlignment="1">
      <alignment horizontal="left" wrapText="1"/>
    </xf>
    <xf numFmtId="3" fontId="0" fillId="0" borderId="0" xfId="0" applyNumberFormat="1" applyFont="1" applyBorder="1" applyAlignment="1">
      <alignment/>
    </xf>
    <xf numFmtId="0" fontId="10" fillId="0" borderId="0" xfId="0" applyFont="1" applyBorder="1" applyAlignment="1">
      <alignment/>
    </xf>
    <xf numFmtId="49" fontId="2" fillId="35" borderId="0" xfId="0" applyNumberFormat="1" applyFont="1" applyFill="1" applyBorder="1" applyAlignment="1">
      <alignment horizontal="center" vertical="center"/>
    </xf>
    <xf numFmtId="49" fontId="2"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 fontId="0" fillId="35" borderId="0" xfId="0" applyNumberFormat="1" applyFont="1" applyFill="1" applyBorder="1" applyAlignment="1">
      <alignment/>
    </xf>
    <xf numFmtId="49" fontId="2" fillId="0" borderId="0" xfId="0" applyNumberFormat="1"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Alignment="1">
      <alignment horizontal="justify" vertical="distributed" wrapText="1"/>
    </xf>
    <xf numFmtId="0" fontId="0" fillId="0" borderId="0" xfId="0" applyFont="1" applyFill="1" applyAlignment="1">
      <alignment horizontal="justify" vertical="top" wrapText="1"/>
    </xf>
    <xf numFmtId="0" fontId="0" fillId="0" borderId="0" xfId="0" applyFont="1" applyFill="1" applyBorder="1" applyAlignment="1">
      <alignment horizontal="justify" wrapText="1"/>
    </xf>
    <xf numFmtId="0" fontId="0" fillId="0" borderId="0" xfId="0" applyFont="1" applyBorder="1" applyAlignment="1">
      <alignment horizontal="center" vertical="top"/>
    </xf>
    <xf numFmtId="0" fontId="0" fillId="0" borderId="0" xfId="0" applyFont="1" applyAlignment="1">
      <alignment horizontal="justify" vertical="top" wrapText="1"/>
    </xf>
    <xf numFmtId="0" fontId="0" fillId="0" borderId="0" xfId="0" applyNumberFormat="1" applyFont="1" applyFill="1" applyBorder="1" applyAlignment="1" applyProtection="1">
      <alignment horizontal="justify" vertical="top" wrapText="1"/>
      <protection/>
    </xf>
    <xf numFmtId="0" fontId="0" fillId="0" borderId="0" xfId="0" applyFont="1" applyBorder="1" applyAlignment="1" applyProtection="1">
      <alignment horizontal="justify" vertical="top" wrapText="1"/>
      <protection/>
    </xf>
    <xf numFmtId="0" fontId="0" fillId="0" borderId="0" xfId="0" applyFont="1" applyBorder="1" applyAlignment="1">
      <alignment horizontal="center" vertical="center"/>
    </xf>
    <xf numFmtId="0" fontId="10" fillId="35" borderId="0" xfId="0" applyFont="1" applyFill="1" applyBorder="1" applyAlignment="1">
      <alignment/>
    </xf>
    <xf numFmtId="4" fontId="2" fillId="35" borderId="0" xfId="0" applyNumberFormat="1" applyFont="1" applyFill="1" applyBorder="1" applyAlignment="1">
      <alignment/>
    </xf>
    <xf numFmtId="1" fontId="0" fillId="0" borderId="0" xfId="0" applyNumberFormat="1" applyFont="1" applyFill="1" applyBorder="1" applyAlignment="1">
      <alignment/>
    </xf>
    <xf numFmtId="0" fontId="0" fillId="0" borderId="0" xfId="0" applyNumberFormat="1" applyFont="1" applyFill="1" applyBorder="1" applyAlignment="1">
      <alignment horizontal="justify" vertical="top" wrapText="1"/>
    </xf>
    <xf numFmtId="4" fontId="0" fillId="0" borderId="0" xfId="59" applyNumberFormat="1" applyFont="1" applyBorder="1" applyAlignment="1">
      <alignment horizontal="center"/>
      <protection/>
    </xf>
    <xf numFmtId="4" fontId="0" fillId="0" borderId="0" xfId="59" applyNumberFormat="1" applyFont="1" applyBorder="1" applyAlignment="1">
      <alignment/>
      <protection/>
    </xf>
    <xf numFmtId="4" fontId="0" fillId="0" borderId="0" xfId="59" applyNumberFormat="1" applyFont="1" applyBorder="1" applyAlignment="1">
      <alignment horizontal="right"/>
      <protection/>
    </xf>
    <xf numFmtId="0" fontId="0" fillId="0" borderId="0" xfId="0" applyFont="1" applyBorder="1" applyAlignment="1">
      <alignment wrapText="1"/>
    </xf>
    <xf numFmtId="0" fontId="0" fillId="0" borderId="0" xfId="0" applyFont="1" applyBorder="1" applyAlignment="1">
      <alignment horizontal="justify" vertical="justify"/>
    </xf>
    <xf numFmtId="0" fontId="0" fillId="0" borderId="0" xfId="0" applyNumberFormat="1" applyFont="1" applyFill="1" applyAlignment="1">
      <alignment horizontal="justify" vertical="distributed" wrapText="1"/>
    </xf>
    <xf numFmtId="0" fontId="0" fillId="0" borderId="0" xfId="0" applyFont="1" applyBorder="1" applyAlignment="1">
      <alignment horizontal="justify" vertical="justify" wrapText="1"/>
    </xf>
    <xf numFmtId="4" fontId="0" fillId="0" borderId="0" xfId="59" applyNumberFormat="1" applyFont="1" applyBorder="1" applyAlignment="1">
      <alignment horizontal="right" vertical="top"/>
      <protection/>
    </xf>
    <xf numFmtId="0" fontId="0" fillId="0" borderId="0" xfId="0" applyFont="1" applyAlignment="1">
      <alignment/>
    </xf>
    <xf numFmtId="0" fontId="0" fillId="0" borderId="0" xfId="0" applyFont="1" applyBorder="1" applyAlignment="1">
      <alignment horizontal="justify" wrapText="1"/>
    </xf>
    <xf numFmtId="3" fontId="0" fillId="0" borderId="0" xfId="59" applyNumberFormat="1" applyFont="1" applyBorder="1" applyAlignment="1">
      <alignment horizontal="center" vertical="top"/>
      <protection/>
    </xf>
    <xf numFmtId="0" fontId="7"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36" borderId="0" xfId="0" applyNumberFormat="1" applyFont="1" applyFill="1" applyBorder="1" applyAlignment="1">
      <alignment horizontal="center" vertical="center"/>
    </xf>
    <xf numFmtId="49" fontId="2" fillId="36" borderId="0" xfId="0" applyNumberFormat="1" applyFont="1" applyFill="1" applyBorder="1" applyAlignment="1">
      <alignment horizontal="center" wrapText="1"/>
    </xf>
    <xf numFmtId="49" fontId="0" fillId="36" borderId="0" xfId="0" applyNumberFormat="1" applyFont="1" applyFill="1" applyBorder="1" applyAlignment="1">
      <alignment horizontal="center"/>
    </xf>
    <xf numFmtId="4" fontId="0" fillId="36" borderId="0" xfId="0" applyNumberFormat="1" applyFont="1" applyFill="1" applyBorder="1" applyAlignment="1">
      <alignment/>
    </xf>
    <xf numFmtId="0" fontId="0" fillId="0" borderId="0" xfId="0" applyNumberFormat="1" applyFont="1" applyBorder="1" applyAlignment="1">
      <alignment horizontal="center" vertical="top"/>
    </xf>
    <xf numFmtId="0" fontId="10" fillId="0" borderId="0" xfId="0" applyNumberFormat="1" applyFont="1" applyBorder="1" applyAlignment="1">
      <alignment horizontal="center" vertical="top"/>
    </xf>
    <xf numFmtId="0" fontId="0" fillId="0" borderId="0" xfId="0" applyNumberFormat="1" applyFont="1" applyBorder="1" applyAlignment="1">
      <alignment horizontal="center"/>
    </xf>
    <xf numFmtId="11" fontId="0" fillId="0" borderId="0" xfId="0" applyNumberFormat="1" applyFont="1" applyBorder="1" applyAlignment="1">
      <alignment horizontal="justify" vertical="top" wrapText="1"/>
    </xf>
    <xf numFmtId="49" fontId="11" fillId="0" borderId="0" xfId="0" applyNumberFormat="1" applyFont="1" applyBorder="1" applyAlignment="1">
      <alignment horizontal="center" vertical="center"/>
    </xf>
    <xf numFmtId="0" fontId="0" fillId="36" borderId="0" xfId="0" applyFont="1" applyFill="1" applyBorder="1" applyAlignment="1">
      <alignment/>
    </xf>
    <xf numFmtId="4" fontId="2" fillId="36" borderId="0" xfId="0" applyNumberFormat="1" applyFont="1" applyFill="1" applyBorder="1" applyAlignment="1">
      <alignment/>
    </xf>
    <xf numFmtId="4" fontId="0" fillId="0" borderId="0" xfId="0" applyNumberFormat="1" applyAlignment="1">
      <alignment/>
    </xf>
    <xf numFmtId="0" fontId="11" fillId="0" borderId="0" xfId="0" applyFont="1" applyAlignment="1">
      <alignment vertical="top"/>
    </xf>
    <xf numFmtId="4" fontId="0" fillId="0" borderId="0" xfId="0" applyNumberFormat="1" applyFont="1" applyAlignment="1">
      <alignment/>
    </xf>
    <xf numFmtId="0" fontId="11" fillId="0" borderId="0" xfId="0" applyFont="1" applyAlignment="1">
      <alignment horizontal="left" wrapText="1"/>
    </xf>
    <xf numFmtId="4" fontId="3" fillId="0" borderId="0" xfId="0" applyNumberFormat="1" applyFont="1" applyAlignment="1">
      <alignment/>
    </xf>
    <xf numFmtId="4" fontId="3" fillId="0" borderId="0" xfId="0" applyNumberFormat="1" applyFont="1" applyAlignment="1">
      <alignment horizontal="right"/>
    </xf>
    <xf numFmtId="0" fontId="9" fillId="0" borderId="0" xfId="0" applyFont="1" applyAlignment="1">
      <alignment/>
    </xf>
    <xf numFmtId="0" fontId="3" fillId="0" borderId="10" xfId="0" applyFont="1" applyBorder="1" applyAlignment="1">
      <alignment vertical="top"/>
    </xf>
    <xf numFmtId="0" fontId="3" fillId="0" borderId="10" xfId="0" applyFont="1" applyBorder="1" applyAlignment="1">
      <alignment vertical="justify" wrapText="1"/>
    </xf>
    <xf numFmtId="4" fontId="3" fillId="0" borderId="10" xfId="0" applyNumberFormat="1" applyFont="1" applyBorder="1" applyAlignment="1">
      <alignment horizontal="right"/>
    </xf>
    <xf numFmtId="2" fontId="9" fillId="0" borderId="0" xfId="0" applyNumberFormat="1" applyFont="1" applyAlignment="1">
      <alignment/>
    </xf>
    <xf numFmtId="0" fontId="9" fillId="0" borderId="0" xfId="0" applyFont="1" applyAlignment="1" applyProtection="1">
      <alignment vertical="top"/>
      <protection/>
    </xf>
    <xf numFmtId="0" fontId="9" fillId="0" borderId="0" xfId="0" applyFont="1" applyAlignment="1" applyProtection="1">
      <alignment horizontal="justify" vertical="top" wrapText="1"/>
      <protection/>
    </xf>
    <xf numFmtId="0" fontId="3" fillId="0" borderId="0" xfId="0" applyFont="1" applyAlignment="1">
      <alignment vertical="top"/>
    </xf>
    <xf numFmtId="0" fontId="3" fillId="0" borderId="0" xfId="0" applyFont="1" applyAlignment="1">
      <alignment vertical="justify" wrapText="1"/>
    </xf>
    <xf numFmtId="4" fontId="0" fillId="0" borderId="0" xfId="0" applyNumberFormat="1" applyFont="1" applyAlignment="1">
      <alignment horizontal="right"/>
    </xf>
    <xf numFmtId="0" fontId="0" fillId="0" borderId="0" xfId="0" applyFont="1" applyAlignment="1" applyProtection="1">
      <alignment horizontal="justify" vertical="top" wrapText="1"/>
      <protection/>
    </xf>
    <xf numFmtId="0" fontId="0" fillId="0" borderId="0" xfId="0" applyFont="1" applyAlignment="1">
      <alignment/>
    </xf>
    <xf numFmtId="0" fontId="3" fillId="0" borderId="0" xfId="0" applyFont="1" applyAlignment="1">
      <alignment horizontal="center"/>
    </xf>
    <xf numFmtId="0" fontId="3" fillId="0" borderId="0" xfId="0" applyFont="1" applyAlignment="1">
      <alignment/>
    </xf>
    <xf numFmtId="4" fontId="65" fillId="0" borderId="0" xfId="0" applyNumberFormat="1" applyFont="1" applyBorder="1" applyAlignment="1">
      <alignment/>
    </xf>
    <xf numFmtId="3" fontId="65" fillId="0" borderId="0" xfId="0" applyNumberFormat="1" applyFont="1" applyBorder="1" applyAlignment="1">
      <alignment/>
    </xf>
    <xf numFmtId="4" fontId="0" fillId="0" borderId="0" xfId="0" applyNumberFormat="1" applyFont="1" applyBorder="1" applyAlignment="1">
      <alignment horizontal="justify" vertical="top" wrapText="1"/>
    </xf>
    <xf numFmtId="4" fontId="65" fillId="0" borderId="0" xfId="0" applyNumberFormat="1" applyFont="1" applyFill="1" applyBorder="1" applyAlignment="1">
      <alignment/>
    </xf>
    <xf numFmtId="1" fontId="0" fillId="0" borderId="0" xfId="0" applyNumberFormat="1" applyFont="1" applyFill="1" applyAlignment="1">
      <alignment/>
    </xf>
    <xf numFmtId="4" fontId="0" fillId="0" borderId="0" xfId="0" applyNumberFormat="1" applyFont="1" applyFill="1" applyAlignment="1">
      <alignment/>
    </xf>
    <xf numFmtId="4" fontId="0" fillId="0" borderId="0" xfId="0" applyNumberFormat="1" applyFont="1" applyAlignment="1">
      <alignment/>
    </xf>
    <xf numFmtId="0" fontId="0" fillId="0" borderId="0" xfId="0" applyFont="1" applyFill="1" applyAlignment="1">
      <alignment horizontal="justify" vertical="top" wrapText="1"/>
    </xf>
    <xf numFmtId="4" fontId="0" fillId="0" borderId="0" xfId="0" applyNumberFormat="1" applyFont="1" applyBorder="1" applyAlignment="1">
      <alignment horizontal="left"/>
    </xf>
    <xf numFmtId="4" fontId="7" fillId="0" borderId="0" xfId="0" applyNumberFormat="1" applyFont="1" applyBorder="1" applyAlignment="1">
      <alignment horizontal="left"/>
    </xf>
    <xf numFmtId="4" fontId="0" fillId="0" borderId="0" xfId="0" applyNumberFormat="1" applyFont="1" applyBorder="1" applyAlignment="1">
      <alignment horizontal="center" vertical="center" wrapText="1"/>
    </xf>
    <xf numFmtId="0" fontId="0" fillId="0" borderId="0" xfId="0" applyNumberFormat="1" applyBorder="1" applyAlignment="1">
      <alignment/>
    </xf>
    <xf numFmtId="0" fontId="7" fillId="0" borderId="0" xfId="0" applyNumberFormat="1" applyFont="1" applyBorder="1" applyAlignment="1">
      <alignment horizontal="left"/>
    </xf>
    <xf numFmtId="0" fontId="0" fillId="0" borderId="0" xfId="0" applyNumberFormat="1" applyFont="1" applyBorder="1" applyAlignment="1">
      <alignment horizontal="center" vertical="center" wrapText="1"/>
    </xf>
    <xf numFmtId="4" fontId="66" fillId="0" borderId="11" xfId="0" applyNumberFormat="1" applyFont="1" applyFill="1" applyBorder="1" applyAlignment="1">
      <alignment horizontal="center" vertical="center"/>
    </xf>
    <xf numFmtId="4" fontId="0" fillId="0" borderId="12" xfId="0" applyNumberFormat="1" applyFont="1" applyBorder="1" applyAlignment="1">
      <alignment horizontal="right" vertical="center"/>
    </xf>
    <xf numFmtId="178" fontId="2" fillId="0" borderId="13" xfId="0" applyNumberFormat="1" applyFont="1" applyBorder="1" applyAlignment="1">
      <alignment horizontal="left" vertical="center"/>
    </xf>
    <xf numFmtId="4" fontId="0" fillId="0" borderId="14" xfId="0" applyNumberFormat="1" applyFont="1" applyBorder="1" applyAlignment="1">
      <alignment horizontal="right" vertical="center"/>
    </xf>
    <xf numFmtId="178" fontId="66" fillId="0" borderId="13" xfId="0" applyNumberFormat="1" applyFont="1" applyBorder="1" applyAlignment="1">
      <alignment horizontal="left" vertical="center"/>
    </xf>
    <xf numFmtId="179" fontId="66" fillId="0" borderId="13" xfId="0" applyNumberFormat="1" applyFont="1" applyFill="1" applyBorder="1" applyAlignment="1">
      <alignment horizontal="left" vertical="center"/>
    </xf>
    <xf numFmtId="0" fontId="0" fillId="34" borderId="0" xfId="0" applyNumberFormat="1" applyFont="1" applyFill="1" applyBorder="1" applyAlignment="1">
      <alignment/>
    </xf>
    <xf numFmtId="0" fontId="0" fillId="0" borderId="0" xfId="0" applyNumberFormat="1" applyFont="1" applyFill="1" applyBorder="1" applyAlignment="1">
      <alignment/>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NumberFormat="1" applyFont="1" applyFill="1" applyBorder="1" applyAlignment="1">
      <alignment/>
    </xf>
    <xf numFmtId="4" fontId="0" fillId="0" borderId="10" xfId="0" applyNumberFormat="1" applyFont="1" applyFill="1" applyBorder="1" applyAlignment="1">
      <alignment/>
    </xf>
    <xf numFmtId="0" fontId="0" fillId="0" borderId="0" xfId="0" applyFont="1" applyAlignment="1">
      <alignment horizontal="center" vertical="top"/>
    </xf>
    <xf numFmtId="0" fontId="0" fillId="0" borderId="0" xfId="0" applyFont="1" applyAlignment="1">
      <alignment/>
    </xf>
    <xf numFmtId="0" fontId="0" fillId="0" borderId="0" xfId="0" applyNumberFormat="1" applyFont="1" applyAlignment="1">
      <alignment/>
    </xf>
    <xf numFmtId="4" fontId="0" fillId="0" borderId="0" xfId="0" applyNumberFormat="1" applyFont="1" applyAlignment="1">
      <alignment/>
    </xf>
    <xf numFmtId="0" fontId="0" fillId="0" borderId="0" xfId="0" applyFont="1" applyAlignment="1">
      <alignment vertical="top"/>
    </xf>
    <xf numFmtId="0" fontId="0" fillId="0" borderId="0" xfId="0" applyFont="1" applyAlignment="1">
      <alignment horizontal="center"/>
    </xf>
    <xf numFmtId="0" fontId="65" fillId="0" borderId="0" xfId="0" applyNumberFormat="1" applyFont="1" applyAlignment="1">
      <alignment/>
    </xf>
    <xf numFmtId="0" fontId="66" fillId="0" borderId="0" xfId="59" applyFont="1" applyBorder="1" applyAlignment="1">
      <alignment horizontal="center"/>
      <protection/>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justify" vertical="justify"/>
    </xf>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justify" vertical="top" wrapText="1"/>
    </xf>
    <xf numFmtId="0" fontId="67" fillId="0" borderId="0" xfId="0" applyFont="1" applyAlignment="1">
      <alignment horizontal="center" vertical="top"/>
    </xf>
    <xf numFmtId="0" fontId="67" fillId="0" borderId="0" xfId="0" applyFont="1" applyAlignment="1">
      <alignment/>
    </xf>
    <xf numFmtId="0" fontId="67" fillId="0" borderId="0" xfId="0" applyFont="1" applyAlignment="1">
      <alignment horizontal="center"/>
    </xf>
    <xf numFmtId="4" fontId="67" fillId="0" borderId="0" xfId="0" applyNumberFormat="1" applyFont="1" applyAlignment="1">
      <alignment/>
    </xf>
    <xf numFmtId="0" fontId="67" fillId="0" borderId="10" xfId="0" applyFont="1" applyBorder="1" applyAlignment="1">
      <alignment horizontal="center" vertical="top"/>
    </xf>
    <xf numFmtId="0" fontId="67" fillId="0" borderId="10" xfId="0" applyFont="1" applyBorder="1" applyAlignment="1">
      <alignment horizontal="center"/>
    </xf>
    <xf numFmtId="4" fontId="67" fillId="0" borderId="10" xfId="0" applyNumberFormat="1" applyFont="1" applyBorder="1" applyAlignment="1">
      <alignment/>
    </xf>
    <xf numFmtId="0" fontId="0" fillId="0" borderId="0" xfId="0" applyNumberFormat="1" applyAlignment="1">
      <alignment/>
    </xf>
    <xf numFmtId="0" fontId="2" fillId="34" borderId="0" xfId="0" applyNumberFormat="1" applyFont="1" applyFill="1" applyBorder="1" applyAlignment="1">
      <alignment/>
    </xf>
    <xf numFmtId="0" fontId="0" fillId="0" borderId="0" xfId="0" applyFont="1" applyFill="1" applyAlignment="1">
      <alignment wrapText="1"/>
    </xf>
    <xf numFmtId="0" fontId="11" fillId="0" borderId="0" xfId="0" applyFont="1" applyAlignment="1">
      <alignment horizontal="left"/>
    </xf>
    <xf numFmtId="0" fontId="65" fillId="0" borderId="0" xfId="0" applyFont="1" applyAlignment="1">
      <alignment horizontal="center" vertical="top"/>
    </xf>
    <xf numFmtId="0" fontId="65" fillId="0" borderId="0" xfId="0" applyFont="1" applyAlignment="1">
      <alignment horizontal="justify" wrapText="1"/>
    </xf>
    <xf numFmtId="0" fontId="65" fillId="0" borderId="0" xfId="0" applyFont="1" applyAlignment="1">
      <alignment/>
    </xf>
    <xf numFmtId="4" fontId="65" fillId="0" borderId="0" xfId="0" applyNumberFormat="1" applyFont="1" applyAlignment="1">
      <alignment/>
    </xf>
    <xf numFmtId="0" fontId="65" fillId="0" borderId="0" xfId="0" applyFont="1" applyAlignment="1">
      <alignment vertical="top"/>
    </xf>
    <xf numFmtId="0" fontId="65" fillId="0" borderId="0" xfId="0" applyFont="1" applyAlignment="1">
      <alignment vertical="justify" wrapText="1"/>
    </xf>
    <xf numFmtId="0" fontId="65" fillId="0" borderId="0" xfId="0" applyFont="1" applyAlignment="1">
      <alignment horizontal="center"/>
    </xf>
    <xf numFmtId="3" fontId="65" fillId="0" borderId="0" xfId="0" applyNumberFormat="1" applyFont="1" applyFill="1" applyBorder="1" applyAlignment="1">
      <alignment/>
    </xf>
    <xf numFmtId="1" fontId="65" fillId="0" borderId="0" xfId="0" applyNumberFormat="1" applyFont="1" applyFill="1" applyAlignment="1">
      <alignment/>
    </xf>
    <xf numFmtId="1" fontId="65" fillId="0" borderId="0" xfId="0" applyNumberFormat="1" applyFont="1" applyFill="1" applyBorder="1" applyAlignment="1">
      <alignment/>
    </xf>
    <xf numFmtId="4" fontId="7" fillId="0" borderId="0" xfId="0" applyNumberFormat="1" applyFont="1" applyAlignment="1">
      <alignment horizontal="right"/>
    </xf>
    <xf numFmtId="2" fontId="65" fillId="0" borderId="0" xfId="0" applyNumberFormat="1" applyFont="1" applyAlignment="1">
      <alignment/>
    </xf>
    <xf numFmtId="0" fontId="0" fillId="0" borderId="0" xfId="0" applyFont="1" applyFill="1" applyAlignment="1">
      <alignment horizontal="center" vertical="top"/>
    </xf>
    <xf numFmtId="4"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3" fillId="0" borderId="0" xfId="0" applyFont="1" applyAlignment="1">
      <alignment horizontal="right"/>
    </xf>
    <xf numFmtId="0" fontId="3" fillId="0" borderId="0" xfId="0" applyFont="1" applyAlignment="1">
      <alignment horizontal="right"/>
    </xf>
    <xf numFmtId="0" fontId="0" fillId="0" borderId="0" xfId="0" applyFont="1" applyAlignment="1">
      <alignment horizontal="center" vertical="center"/>
    </xf>
    <xf numFmtId="0" fontId="42" fillId="0" borderId="0" xfId="0" applyFont="1" applyAlignment="1">
      <alignment horizontal="left" vertical="top"/>
    </xf>
    <xf numFmtId="0" fontId="68" fillId="0" borderId="0" xfId="0" applyFont="1" applyAlignment="1">
      <alignment/>
    </xf>
    <xf numFmtId="0" fontId="68" fillId="0" borderId="0" xfId="0" applyFont="1" applyAlignment="1">
      <alignment horizontal="center"/>
    </xf>
    <xf numFmtId="0" fontId="13" fillId="0" borderId="0" xfId="0" applyFont="1" applyAlignment="1">
      <alignment/>
    </xf>
    <xf numFmtId="2" fontId="2" fillId="0" borderId="0" xfId="0" applyNumberFormat="1" applyFont="1" applyBorder="1" applyAlignment="1">
      <alignment horizontal="right" wrapText="1"/>
    </xf>
    <xf numFmtId="0" fontId="42" fillId="0" borderId="0" xfId="0" applyFont="1" applyAlignment="1">
      <alignment horizontal="left" vertical="top" wrapText="1"/>
    </xf>
    <xf numFmtId="0" fontId="68" fillId="0" borderId="0" xfId="0" applyFont="1" applyAlignment="1">
      <alignment wrapText="1"/>
    </xf>
    <xf numFmtId="0" fontId="13" fillId="0" borderId="0" xfId="0" applyFont="1" applyAlignment="1">
      <alignment wrapText="1"/>
    </xf>
    <xf numFmtId="2" fontId="2" fillId="0" borderId="0" xfId="0" applyNumberFormat="1" applyFont="1" applyBorder="1" applyAlignment="1">
      <alignment horizontal="right"/>
    </xf>
    <xf numFmtId="0" fontId="14" fillId="0" borderId="0" xfId="0" applyFont="1" applyAlignment="1">
      <alignment vertical="top"/>
    </xf>
    <xf numFmtId="0" fontId="68" fillId="0" borderId="0" xfId="0" applyFont="1" applyAlignment="1">
      <alignment/>
    </xf>
    <xf numFmtId="0" fontId="13" fillId="0" borderId="0" xfId="0" applyFont="1" applyAlignment="1">
      <alignment/>
    </xf>
    <xf numFmtId="2" fontId="2" fillId="0" borderId="0" xfId="0" applyNumberFormat="1" applyFont="1" applyBorder="1" applyAlignment="1">
      <alignment horizontal="left"/>
    </xf>
    <xf numFmtId="0" fontId="2" fillId="0" borderId="0" xfId="0" applyFont="1" applyBorder="1" applyAlignment="1">
      <alignment/>
    </xf>
    <xf numFmtId="43" fontId="0" fillId="0" borderId="0" xfId="42" applyFont="1" applyFill="1" applyBorder="1" applyAlignment="1">
      <alignment horizontal="right" vertical="center"/>
    </xf>
    <xf numFmtId="44" fontId="0" fillId="0" borderId="0" xfId="44" applyFont="1" applyFill="1" applyBorder="1" applyAlignment="1">
      <alignment horizontal="right"/>
    </xf>
    <xf numFmtId="0" fontId="0" fillId="0" borderId="0" xfId="0" applyFont="1" applyBorder="1" applyAlignment="1">
      <alignment horizontal="right"/>
    </xf>
    <xf numFmtId="0" fontId="42" fillId="0" borderId="0" xfId="0" applyFont="1" applyBorder="1" applyAlignment="1">
      <alignment horizontal="left" vertical="top"/>
    </xf>
    <xf numFmtId="0" fontId="68" fillId="0" borderId="0" xfId="0" applyFont="1" applyBorder="1" applyAlignment="1">
      <alignment/>
    </xf>
    <xf numFmtId="0" fontId="13" fillId="0" borderId="0" xfId="0" applyFont="1" applyBorder="1" applyAlignment="1">
      <alignment/>
    </xf>
    <xf numFmtId="2" fontId="0" fillId="0" borderId="1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43" fontId="0" fillId="0" borderId="0" xfId="42" applyFont="1" applyFill="1" applyBorder="1" applyAlignment="1">
      <alignment horizontal="right" vertical="center" wrapText="1"/>
    </xf>
    <xf numFmtId="0" fontId="0" fillId="0" borderId="0" xfId="0" applyNumberFormat="1" applyFont="1" applyFill="1" applyBorder="1" applyAlignment="1">
      <alignment horizontal="right" vertical="top" wrapText="1"/>
    </xf>
    <xf numFmtId="2" fontId="2" fillId="37" borderId="0" xfId="0" applyNumberFormat="1" applyFont="1" applyFill="1" applyAlignment="1">
      <alignment horizontal="center" vertical="center" wrapText="1"/>
    </xf>
    <xf numFmtId="14" fontId="2" fillId="0" borderId="0" xfId="0" applyNumberFormat="1" applyFont="1" applyFill="1" applyAlignment="1">
      <alignment vertical="center" wrapText="1"/>
    </xf>
    <xf numFmtId="14" fontId="69" fillId="37" borderId="0" xfId="0" applyNumberFormat="1" applyFont="1" applyFill="1" applyAlignment="1">
      <alignment vertical="center" wrapText="1"/>
    </xf>
    <xf numFmtId="0" fontId="42" fillId="37" borderId="0" xfId="0" applyFont="1" applyFill="1" applyAlignment="1">
      <alignment horizontal="left" vertical="top"/>
    </xf>
    <xf numFmtId="0" fontId="13" fillId="37" borderId="0" xfId="0" applyFont="1" applyFill="1" applyAlignment="1">
      <alignment/>
    </xf>
    <xf numFmtId="14" fontId="0" fillId="0" borderId="0" xfId="0" applyNumberFormat="1" applyFont="1" applyAlignment="1" quotePrefix="1">
      <alignment vertical="top" wrapText="1"/>
    </xf>
    <xf numFmtId="0" fontId="42" fillId="0" borderId="0" xfId="0" applyFont="1" applyAlignment="1">
      <alignment/>
    </xf>
    <xf numFmtId="0" fontId="70" fillId="0" borderId="0" xfId="0" applyFont="1" applyAlignment="1">
      <alignment/>
    </xf>
    <xf numFmtId="0" fontId="14" fillId="0" borderId="0" xfId="0" applyFont="1" applyAlignment="1">
      <alignment vertical="top" wrapText="1"/>
    </xf>
    <xf numFmtId="0" fontId="64" fillId="0" borderId="0" xfId="0" applyFont="1" applyAlignment="1">
      <alignment vertical="top" wrapText="1"/>
    </xf>
    <xf numFmtId="0" fontId="70" fillId="18" borderId="0" xfId="0" applyFont="1" applyFill="1" applyAlignment="1">
      <alignment wrapText="1"/>
    </xf>
    <xf numFmtId="2" fontId="0" fillId="37" borderId="11" xfId="0" applyNumberFormat="1" applyFont="1" applyFill="1" applyBorder="1" applyAlignment="1">
      <alignment horizontal="center" vertical="center" wrapText="1"/>
    </xf>
    <xf numFmtId="0" fontId="0" fillId="37" borderId="11" xfId="0" applyFont="1" applyFill="1" applyBorder="1" applyAlignment="1">
      <alignment horizontal="center" vertical="center" wrapText="1"/>
    </xf>
    <xf numFmtId="43" fontId="0" fillId="37" borderId="11" xfId="42" applyFont="1" applyFill="1" applyBorder="1" applyAlignment="1">
      <alignment horizontal="center" vertical="center" wrapText="1"/>
    </xf>
    <xf numFmtId="44" fontId="0" fillId="37" borderId="11" xfId="44" applyFont="1" applyFill="1" applyBorder="1" applyAlignment="1">
      <alignment horizontal="center" vertical="center" wrapText="1"/>
    </xf>
    <xf numFmtId="0" fontId="42" fillId="0" borderId="0" xfId="0" applyFont="1" applyFill="1" applyAlignment="1">
      <alignment horizontal="center" vertical="top"/>
    </xf>
    <xf numFmtId="0" fontId="68" fillId="37" borderId="0" xfId="0" applyFont="1" applyFill="1" applyAlignment="1">
      <alignment horizontal="center" vertical="top"/>
    </xf>
    <xf numFmtId="0" fontId="13" fillId="37" borderId="0" xfId="0" applyFont="1" applyFill="1" applyAlignment="1">
      <alignment horizontal="center" vertical="top"/>
    </xf>
    <xf numFmtId="0" fontId="13" fillId="37" borderId="0" xfId="0" applyFont="1" applyFill="1" applyAlignment="1">
      <alignment vertical="top"/>
    </xf>
    <xf numFmtId="2" fontId="0" fillId="0" borderId="0" xfId="0" applyNumberFormat="1" applyFont="1" applyFill="1" applyBorder="1" applyAlignment="1">
      <alignment horizontal="center" vertical="center" wrapText="1"/>
    </xf>
    <xf numFmtId="0" fontId="2" fillId="0" borderId="0" xfId="0" applyFont="1" applyBorder="1" applyAlignment="1">
      <alignment vertical="top" wrapText="1"/>
    </xf>
    <xf numFmtId="0" fontId="0" fillId="0" borderId="0" xfId="0" applyFont="1" applyFill="1" applyBorder="1" applyAlignment="1">
      <alignment horizontal="center" wrapText="1"/>
    </xf>
    <xf numFmtId="43" fontId="0" fillId="0" borderId="0" xfId="42" applyFont="1" applyFill="1" applyBorder="1" applyAlignment="1">
      <alignment horizontal="right" wrapText="1"/>
    </xf>
    <xf numFmtId="0" fontId="13" fillId="0" borderId="0" xfId="0" applyFont="1" applyFill="1" applyAlignment="1">
      <alignment vertical="top"/>
    </xf>
    <xf numFmtId="0" fontId="0" fillId="0" borderId="0" xfId="0" applyFont="1" applyFill="1" applyBorder="1" applyAlignment="1">
      <alignment vertical="top" wrapText="1"/>
    </xf>
    <xf numFmtId="0" fontId="13" fillId="0" borderId="0" xfId="0" applyFont="1" applyFill="1" applyAlignment="1">
      <alignment/>
    </xf>
    <xf numFmtId="0" fontId="15" fillId="0" borderId="0" xfId="0" applyFont="1" applyFill="1" applyBorder="1" applyAlignment="1">
      <alignment horizontal="right" vertical="top"/>
    </xf>
    <xf numFmtId="181" fontId="15" fillId="0" borderId="0" xfId="46"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top" wrapText="1"/>
    </xf>
    <xf numFmtId="186" fontId="13" fillId="0" borderId="0" xfId="44"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 fontId="0" fillId="0" borderId="11" xfId="59" applyNumberFormat="1" applyFont="1" applyBorder="1" applyAlignment="1">
      <alignment horizontal="center" vertical="top"/>
      <protection/>
    </xf>
    <xf numFmtId="2" fontId="0" fillId="0" borderId="11" xfId="59" applyNumberFormat="1" applyFont="1" applyBorder="1" applyAlignment="1">
      <alignment horizontal="justify" vertical="top"/>
      <protection/>
    </xf>
    <xf numFmtId="4" fontId="0" fillId="0" borderId="11" xfId="59" applyNumberFormat="1" applyFont="1" applyBorder="1" applyAlignment="1">
      <alignment horizontal="center"/>
      <protection/>
    </xf>
    <xf numFmtId="4" fontId="0" fillId="0" borderId="11" xfId="59" applyNumberFormat="1" applyFont="1" applyBorder="1" applyAlignment="1">
      <alignment horizontal="right"/>
      <protection/>
    </xf>
    <xf numFmtId="2" fontId="2" fillId="37" borderId="0" xfId="0" applyNumberFormat="1" applyFont="1" applyFill="1" applyBorder="1" applyAlignment="1">
      <alignment horizontal="center" vertical="center" wrapText="1"/>
    </xf>
    <xf numFmtId="0" fontId="2" fillId="37" borderId="0" xfId="0" applyFont="1" applyFill="1" applyBorder="1" applyAlignment="1">
      <alignment vertical="top" wrapText="1"/>
    </xf>
    <xf numFmtId="0" fontId="0" fillId="37" borderId="0" xfId="0" applyFont="1" applyFill="1" applyBorder="1" applyAlignment="1">
      <alignment horizontal="center" vertical="center" wrapText="1"/>
    </xf>
    <xf numFmtId="43" fontId="0" fillId="37" borderId="0" xfId="42" applyFont="1" applyFill="1" applyBorder="1" applyAlignment="1">
      <alignment horizontal="right" vertical="center" wrapText="1"/>
    </xf>
    <xf numFmtId="43" fontId="2" fillId="37" borderId="0" xfId="0" applyNumberFormat="1" applyFont="1" applyFill="1" applyBorder="1" applyAlignment="1">
      <alignment horizontal="right" vertical="top"/>
    </xf>
    <xf numFmtId="2" fontId="13" fillId="0" borderId="0" xfId="0" applyNumberFormat="1" applyFont="1" applyFill="1" applyAlignment="1">
      <alignment/>
    </xf>
    <xf numFmtId="0" fontId="2" fillId="0" borderId="0" xfId="0" applyFont="1" applyFill="1" applyBorder="1" applyAlignment="1">
      <alignment horizontal="right" vertical="top"/>
    </xf>
    <xf numFmtId="182" fontId="2" fillId="0" borderId="0" xfId="46" applyNumberFormat="1" applyFont="1" applyFill="1" applyBorder="1" applyAlignment="1">
      <alignment horizontal="right" vertical="center" wrapText="1"/>
    </xf>
    <xf numFmtId="0" fontId="42" fillId="0" borderId="0" xfId="0" applyFont="1" applyFill="1" applyBorder="1" applyAlignment="1">
      <alignment horizontal="left" vertical="top" wrapText="1"/>
    </xf>
    <xf numFmtId="0" fontId="68" fillId="0" borderId="0" xfId="0" applyFont="1" applyFill="1" applyBorder="1" applyAlignment="1">
      <alignment horizontal="center" vertical="center" wrapText="1"/>
    </xf>
    <xf numFmtId="0" fontId="0" fillId="0" borderId="0" xfId="0" applyFont="1" applyFill="1" applyBorder="1" applyAlignment="1">
      <alignment vertical="center" wrapText="1"/>
    </xf>
    <xf numFmtId="14" fontId="2" fillId="0" borderId="0" xfId="0" applyNumberFormat="1" applyFont="1" applyFill="1" applyAlignment="1" quotePrefix="1">
      <alignment vertical="center" wrapText="1"/>
    </xf>
    <xf numFmtId="14" fontId="69" fillId="0" borderId="0" xfId="0" applyNumberFormat="1" applyFont="1" applyFill="1" applyAlignment="1" quotePrefix="1">
      <alignment vertical="center" wrapText="1"/>
    </xf>
    <xf numFmtId="0" fontId="0" fillId="0" borderId="0" xfId="0" applyFont="1" applyAlignment="1">
      <alignment vertical="center"/>
    </xf>
    <xf numFmtId="0" fontId="16" fillId="0" borderId="0" xfId="0" applyFont="1" applyAlignment="1">
      <alignment vertical="top"/>
    </xf>
    <xf numFmtId="0" fontId="71" fillId="0" borderId="0" xfId="0" applyFont="1" applyAlignment="1">
      <alignment vertical="top"/>
    </xf>
    <xf numFmtId="0" fontId="42" fillId="0" borderId="0" xfId="0" applyFont="1" applyAlignment="1">
      <alignment horizontal="center" vertical="top" wrapText="1"/>
    </xf>
    <xf numFmtId="0" fontId="0" fillId="0" borderId="0" xfId="0" applyFont="1" applyAlignment="1">
      <alignment horizontal="center" vertical="center" wrapText="1"/>
    </xf>
    <xf numFmtId="0" fontId="0" fillId="0" borderId="0" xfId="0" applyFont="1" applyAlignment="1">
      <alignment vertical="center" wrapText="1"/>
    </xf>
    <xf numFmtId="0" fontId="13" fillId="0" borderId="0" xfId="0" applyFont="1" applyAlignment="1">
      <alignment horizontal="center" vertical="top" wrapText="1"/>
    </xf>
    <xf numFmtId="186" fontId="13" fillId="0" borderId="0" xfId="44" applyNumberFormat="1" applyFont="1" applyAlignment="1">
      <alignment horizontal="center" vertical="top" wrapText="1"/>
    </xf>
    <xf numFmtId="0" fontId="15" fillId="0" borderId="0" xfId="0" applyFont="1" applyAlignment="1">
      <alignment horizontal="right" vertical="top"/>
    </xf>
    <xf numFmtId="181" fontId="15" fillId="0" borderId="0" xfId="46"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0" fillId="0" borderId="0" xfId="0" applyFont="1" applyAlignment="1">
      <alignment horizontal="left" vertical="top" wrapText="1"/>
    </xf>
    <xf numFmtId="0" fontId="64" fillId="0" borderId="0" xfId="0" applyFont="1" applyAlignment="1">
      <alignment vertical="top"/>
    </xf>
    <xf numFmtId="0" fontId="42" fillId="0" borderId="0" xfId="0" applyFont="1" applyAlignment="1">
      <alignment horizontal="center" vertical="center" wrapText="1"/>
    </xf>
    <xf numFmtId="0" fontId="13" fillId="0" borderId="0" xfId="0" applyFont="1" applyAlignment="1">
      <alignment horizontal="center" vertical="center" wrapText="1"/>
    </xf>
    <xf numFmtId="186" fontId="13" fillId="0" borderId="0" xfId="44" applyNumberFormat="1" applyFont="1" applyAlignment="1">
      <alignment horizontal="center" vertical="center" wrapText="1"/>
    </xf>
    <xf numFmtId="181" fontId="15" fillId="0" borderId="0" xfId="46" applyFont="1" applyAlignment="1">
      <alignment vertical="center" wrapText="1"/>
    </xf>
    <xf numFmtId="0" fontId="42" fillId="0" borderId="0" xfId="0" applyFont="1" applyFill="1" applyAlignment="1">
      <alignment horizontal="left" vertical="top"/>
    </xf>
    <xf numFmtId="0" fontId="68" fillId="37" borderId="0" xfId="0" applyFont="1" applyFill="1" applyAlignment="1">
      <alignment vertical="top"/>
    </xf>
    <xf numFmtId="2" fontId="0" fillId="0" borderId="0" xfId="0" applyNumberFormat="1" applyFill="1" applyAlignment="1">
      <alignment horizontal="center" vertical="center" wrapText="1"/>
    </xf>
    <xf numFmtId="0" fontId="8" fillId="0" borderId="0" xfId="0" applyFont="1" applyFill="1" applyAlignment="1">
      <alignment horizontal="center" vertical="center"/>
    </xf>
    <xf numFmtId="183" fontId="0" fillId="0" borderId="0" xfId="44" applyNumberFormat="1" applyFont="1" applyFill="1" applyBorder="1" applyAlignment="1" applyProtection="1">
      <alignment horizontal="right" vertical="center" wrapText="1"/>
      <protection locked="0"/>
    </xf>
    <xf numFmtId="183" fontId="0" fillId="0" borderId="0" xfId="46" applyNumberFormat="1" applyFont="1" applyFill="1" applyBorder="1" applyAlignment="1">
      <alignment horizontal="right" vertical="center" wrapText="1"/>
    </xf>
    <xf numFmtId="0" fontId="42" fillId="0" borderId="0" xfId="0" applyFont="1" applyFill="1" applyAlignment="1">
      <alignment horizontal="left" vertical="top" wrapText="1"/>
    </xf>
    <xf numFmtId="0" fontId="64" fillId="0" borderId="0" xfId="0" applyFont="1" applyFill="1" applyAlignment="1">
      <alignment/>
    </xf>
    <xf numFmtId="0" fontId="17" fillId="0" borderId="0" xfId="0" applyFont="1" applyFill="1" applyAlignment="1">
      <alignment vertical="center"/>
    </xf>
    <xf numFmtId="2" fontId="0" fillId="0" borderId="0" xfId="0" applyNumberFormat="1" applyAlignment="1">
      <alignment/>
    </xf>
    <xf numFmtId="0" fontId="8" fillId="0" borderId="0" xfId="0" applyFont="1" applyAlignment="1">
      <alignment wrapText="1"/>
    </xf>
    <xf numFmtId="0" fontId="8" fillId="0" borderId="0" xfId="0" applyFont="1" applyAlignment="1">
      <alignment horizontal="center" vertical="center"/>
    </xf>
    <xf numFmtId="0" fontId="64" fillId="0" borderId="0" xfId="0" applyFont="1" applyAlignment="1">
      <alignment/>
    </xf>
    <xf numFmtId="0" fontId="17" fillId="0" borderId="0" xfId="0" applyFont="1" applyAlignment="1">
      <alignment vertical="center"/>
    </xf>
    <xf numFmtId="0" fontId="8" fillId="0" borderId="0" xfId="0" applyFont="1" applyAlignment="1">
      <alignment horizontal="center"/>
    </xf>
    <xf numFmtId="43" fontId="0" fillId="0" borderId="0" xfId="42" applyFont="1" applyFill="1" applyBorder="1" applyAlignment="1">
      <alignment horizontal="right"/>
    </xf>
    <xf numFmtId="0" fontId="42" fillId="8" borderId="0" xfId="0" applyFont="1" applyFill="1" applyAlignment="1">
      <alignment horizontal="left" vertical="top"/>
    </xf>
    <xf numFmtId="2" fontId="68" fillId="0" borderId="0" xfId="0" applyNumberFormat="1" applyFont="1" applyAlignment="1">
      <alignment/>
    </xf>
    <xf numFmtId="0" fontId="8" fillId="0" borderId="0" xfId="0" applyFont="1" applyFill="1" applyAlignment="1">
      <alignment wrapText="1"/>
    </xf>
    <xf numFmtId="0" fontId="8" fillId="0" borderId="0" xfId="0" applyFont="1" applyAlignment="1">
      <alignment/>
    </xf>
    <xf numFmtId="2" fontId="0" fillId="0" borderId="0" xfId="0" applyNumberFormat="1" applyFont="1" applyFill="1" applyAlignment="1">
      <alignment horizontal="center" vertical="center"/>
    </xf>
    <xf numFmtId="2" fontId="2" fillId="0" borderId="0" xfId="59" applyNumberFormat="1" applyFont="1" applyFill="1" applyAlignment="1">
      <alignment horizontal="justify" vertical="top" wrapText="1"/>
      <protection/>
    </xf>
    <xf numFmtId="2" fontId="0" fillId="0" borderId="0" xfId="0" applyNumberFormat="1" applyFont="1" applyAlignment="1">
      <alignment horizontal="justify" vertical="top" wrapText="1"/>
    </xf>
    <xf numFmtId="2" fontId="0" fillId="0" borderId="0" xfId="59" applyNumberFormat="1" applyFill="1" applyAlignment="1">
      <alignment horizontal="justify" vertical="top" wrapText="1"/>
      <protection/>
    </xf>
    <xf numFmtId="2" fontId="0" fillId="0" borderId="0" xfId="59" applyNumberFormat="1" applyFill="1" applyAlignment="1">
      <alignment horizontal="left" vertical="top" wrapText="1"/>
      <protection/>
    </xf>
    <xf numFmtId="2" fontId="0" fillId="0" borderId="0" xfId="0" applyNumberFormat="1" applyFont="1" applyFill="1" applyAlignment="1">
      <alignment horizontal="justify" vertical="top" wrapText="1"/>
    </xf>
    <xf numFmtId="2" fontId="0" fillId="0" borderId="0" xfId="59" applyNumberFormat="1" applyFont="1" applyFill="1" applyBorder="1" applyAlignment="1">
      <alignment horizontal="left" vertical="top" wrapText="1"/>
      <protection/>
    </xf>
    <xf numFmtId="2" fontId="2" fillId="0" borderId="0" xfId="0" applyNumberFormat="1" applyFont="1" applyFill="1" applyAlignment="1">
      <alignment horizontal="justify" vertical="top" wrapText="1"/>
    </xf>
    <xf numFmtId="2" fontId="0" fillId="0" borderId="0" xfId="59" applyNumberFormat="1" applyAlignment="1">
      <alignment horizontal="justify" vertical="top" wrapText="1"/>
      <protection/>
    </xf>
    <xf numFmtId="0" fontId="0" fillId="0" borderId="0" xfId="0" applyFont="1" applyAlignment="1">
      <alignment vertical="top" wrapText="1"/>
    </xf>
    <xf numFmtId="2" fontId="2" fillId="0" borderId="0" xfId="59" applyNumberFormat="1" applyFont="1" applyFill="1" applyBorder="1" applyAlignment="1">
      <alignment horizontal="left" vertical="top" wrapText="1"/>
      <protection/>
    </xf>
    <xf numFmtId="0" fontId="0" fillId="0" borderId="0" xfId="0" applyFont="1" applyFill="1" applyAlignment="1">
      <alignment vertical="top" wrapText="1"/>
    </xf>
    <xf numFmtId="0" fontId="0" fillId="0" borderId="0" xfId="0" applyFont="1" applyFill="1" applyAlignment="1">
      <alignment horizontal="left" vertical="top" wrapText="1"/>
    </xf>
    <xf numFmtId="0" fontId="14" fillId="0" borderId="0" xfId="0" applyFont="1" applyFill="1" applyAlignment="1">
      <alignment horizontal="left" vertical="top"/>
    </xf>
    <xf numFmtId="43" fontId="14" fillId="0" borderId="0" xfId="42" applyFont="1" applyFill="1" applyAlignment="1">
      <alignment horizontal="left" vertical="top"/>
    </xf>
    <xf numFmtId="0" fontId="0" fillId="0" borderId="0" xfId="0" applyFont="1" applyFill="1" applyAlignment="1">
      <alignment horizontal="left" vertical="top"/>
    </xf>
    <xf numFmtId="43" fontId="0" fillId="0" borderId="0" xfId="42" applyFont="1" applyFill="1" applyAlignment="1">
      <alignment horizontal="right" vertical="top"/>
    </xf>
    <xf numFmtId="2" fontId="2" fillId="37" borderId="0" xfId="59" applyNumberFormat="1" applyFont="1" applyFill="1" applyBorder="1" applyAlignment="1">
      <alignment horizontal="left" vertical="top" wrapText="1"/>
      <protection/>
    </xf>
    <xf numFmtId="43" fontId="0" fillId="37" borderId="0" xfId="42" applyFont="1" applyFill="1" applyBorder="1" applyAlignment="1">
      <alignment horizontal="right" vertical="center"/>
    </xf>
    <xf numFmtId="0" fontId="15" fillId="37" borderId="0" xfId="0" applyFont="1" applyFill="1" applyBorder="1" applyAlignment="1">
      <alignment horizontal="right" vertical="top"/>
    </xf>
    <xf numFmtId="181" fontId="15" fillId="37" borderId="0" xfId="46" applyFont="1" applyFill="1" applyBorder="1" applyAlignment="1">
      <alignment vertical="center" wrapText="1"/>
    </xf>
    <xf numFmtId="0" fontId="13" fillId="37" borderId="0" xfId="0" applyFont="1" applyFill="1" applyBorder="1" applyAlignment="1">
      <alignment horizontal="center" vertical="center" wrapText="1"/>
    </xf>
    <xf numFmtId="0" fontId="13" fillId="37" borderId="0" xfId="0" applyFont="1" applyFill="1" applyBorder="1" applyAlignment="1">
      <alignment vertical="top" wrapText="1"/>
    </xf>
    <xf numFmtId="186" fontId="13" fillId="37" borderId="0" xfId="44" applyNumberFormat="1" applyFont="1" applyFill="1" applyBorder="1" applyAlignment="1">
      <alignment horizontal="center" vertical="center" wrapText="1"/>
    </xf>
    <xf numFmtId="2" fontId="2" fillId="0" borderId="0" xfId="59" applyNumberFormat="1" applyFont="1" applyFill="1" applyBorder="1" applyAlignment="1">
      <alignment horizontal="justify" vertical="top"/>
      <protection/>
    </xf>
    <xf numFmtId="183" fontId="2" fillId="0" borderId="0" xfId="46" applyNumberFormat="1" applyFont="1" applyFill="1" applyBorder="1" applyAlignment="1">
      <alignment horizontal="right" vertical="center" wrapText="1"/>
    </xf>
    <xf numFmtId="43" fontId="8" fillId="0" borderId="0" xfId="42" applyFont="1" applyAlignment="1">
      <alignment wrapText="1"/>
    </xf>
    <xf numFmtId="0" fontId="18" fillId="0" borderId="0" xfId="0" applyFont="1" applyFill="1" applyAlignment="1">
      <alignment wrapText="1"/>
    </xf>
    <xf numFmtId="0" fontId="0" fillId="0" borderId="0" xfId="0" applyFont="1" applyFill="1" applyAlignment="1">
      <alignment vertical="center"/>
    </xf>
    <xf numFmtId="0" fontId="0" fillId="37" borderId="11" xfId="0" applyFont="1" applyFill="1" applyBorder="1" applyAlignment="1">
      <alignment vertical="center" wrapText="1"/>
    </xf>
    <xf numFmtId="43" fontId="0" fillId="37" borderId="11" xfId="42" applyFont="1" applyFill="1" applyBorder="1" applyAlignment="1">
      <alignment vertical="center" wrapText="1"/>
    </xf>
    <xf numFmtId="44" fontId="0" fillId="37" borderId="11" xfId="44" applyFont="1" applyFill="1" applyBorder="1" applyAlignment="1">
      <alignment vertical="center" wrapText="1"/>
    </xf>
    <xf numFmtId="0" fontId="42" fillId="0" borderId="0" xfId="0" applyFont="1" applyFill="1" applyAlignment="1">
      <alignment vertical="top"/>
    </xf>
    <xf numFmtId="43" fontId="14" fillId="0" borderId="0" xfId="42" applyFont="1" applyFill="1" applyAlignment="1">
      <alignment horizontal="right" wrapText="1"/>
    </xf>
    <xf numFmtId="0" fontId="42" fillId="0" borderId="0" xfId="0" applyFont="1" applyFill="1" applyBorder="1" applyAlignment="1">
      <alignment horizontal="center" vertical="center" wrapText="1"/>
    </xf>
    <xf numFmtId="2" fontId="0" fillId="0" borderId="0" xfId="59" applyNumberFormat="1" applyFont="1" applyFill="1" applyBorder="1" applyAlignment="1">
      <alignment vertical="top" wrapText="1"/>
      <protection/>
    </xf>
    <xf numFmtId="43" fontId="14" fillId="0" borderId="0" xfId="42" applyFont="1" applyFill="1" applyAlignment="1">
      <alignment horizontal="right" vertical="top"/>
    </xf>
    <xf numFmtId="0" fontId="14" fillId="0" borderId="0" xfId="0" applyFont="1" applyFill="1" applyAlignment="1">
      <alignment vertical="top" wrapText="1"/>
    </xf>
    <xf numFmtId="43" fontId="14" fillId="0" borderId="0" xfId="42" applyFont="1" applyFill="1" applyAlignment="1">
      <alignment vertical="top" wrapText="1"/>
    </xf>
    <xf numFmtId="0" fontId="14" fillId="0" borderId="0" xfId="0" applyFont="1" applyFill="1" applyAlignment="1">
      <alignment vertical="top"/>
    </xf>
    <xf numFmtId="43" fontId="14" fillId="0" borderId="0" xfId="42" applyFont="1" applyFill="1" applyAlignment="1">
      <alignment vertical="top"/>
    </xf>
    <xf numFmtId="43" fontId="0" fillId="0" borderId="0" xfId="42" applyFont="1" applyFill="1" applyAlignment="1">
      <alignment horizontal="right" wrapText="1"/>
    </xf>
    <xf numFmtId="43" fontId="0" fillId="37" borderId="11" xfId="42" applyFont="1" applyFill="1" applyBorder="1" applyAlignment="1">
      <alignment horizontal="right" vertical="center" wrapText="1"/>
    </xf>
    <xf numFmtId="44" fontId="0" fillId="37" borderId="11" xfId="44" applyFont="1" applyFill="1" applyBorder="1" applyAlignment="1">
      <alignment horizontal="right" vertical="center" wrapText="1"/>
    </xf>
    <xf numFmtId="0" fontId="0" fillId="37" borderId="11" xfId="0" applyFont="1" applyFill="1" applyBorder="1" applyAlignment="1">
      <alignment horizontal="right" vertical="center" wrapText="1"/>
    </xf>
    <xf numFmtId="182" fontId="0" fillId="0" borderId="0" xfId="44" applyNumberFormat="1" applyFont="1" applyAlignment="1" applyProtection="1">
      <alignment horizontal="right" vertical="center" wrapText="1"/>
      <protection locked="0"/>
    </xf>
    <xf numFmtId="182" fontId="0" fillId="0" borderId="0" xfId="46" applyNumberFormat="1" applyFont="1" applyFill="1" applyBorder="1" applyAlignment="1">
      <alignment horizontal="right" vertical="center" wrapText="1"/>
    </xf>
    <xf numFmtId="0" fontId="2" fillId="0" borderId="11" xfId="0" applyNumberFormat="1" applyFont="1" applyFill="1" applyBorder="1" applyAlignment="1">
      <alignment horizontal="left" vertical="top" wrapText="1"/>
    </xf>
    <xf numFmtId="43" fontId="0" fillId="0" borderId="0" xfId="42" applyFont="1" applyFill="1" applyAlignment="1">
      <alignment horizontal="left" vertical="top"/>
    </xf>
    <xf numFmtId="0" fontId="14" fillId="0" borderId="0" xfId="0" applyFont="1" applyAlignment="1">
      <alignment horizontal="left" vertical="top"/>
    </xf>
    <xf numFmtId="0" fontId="65" fillId="0" borderId="0" xfId="0" applyFont="1" applyAlignment="1">
      <alignment horizontal="left" vertical="center" wrapText="1"/>
    </xf>
    <xf numFmtId="0" fontId="0" fillId="38" borderId="11" xfId="0" applyFont="1" applyFill="1" applyBorder="1" applyAlignment="1">
      <alignment vertical="center" wrapText="1"/>
    </xf>
    <xf numFmtId="43" fontId="0" fillId="0" borderId="0" xfId="42" applyFont="1" applyFill="1" applyAlignment="1">
      <alignment horizontal="right" vertical="center" wrapText="1"/>
    </xf>
    <xf numFmtId="0" fontId="0" fillId="38" borderId="0" xfId="0" applyFont="1" applyFill="1" applyBorder="1" applyAlignment="1">
      <alignment horizontal="justify" vertical="center" wrapText="1"/>
    </xf>
    <xf numFmtId="0" fontId="14" fillId="0" borderId="0" xfId="0" applyFont="1" applyFill="1" applyAlignment="1">
      <alignment horizontal="left" vertical="top" wrapText="1"/>
    </xf>
    <xf numFmtId="43" fontId="14" fillId="0" borderId="0" xfId="42" applyFont="1" applyFill="1" applyAlignment="1">
      <alignment horizontal="right" vertical="center" wrapText="1"/>
    </xf>
    <xf numFmtId="0" fontId="2" fillId="0" borderId="0" xfId="0" applyFont="1" applyFill="1" applyAlignment="1">
      <alignment vertical="top" wrapText="1"/>
    </xf>
    <xf numFmtId="2" fontId="2" fillId="0" borderId="0" xfId="59" applyNumberFormat="1" applyFont="1" applyFill="1" applyAlignment="1">
      <alignment horizontal="justify" vertical="top"/>
      <protection/>
    </xf>
    <xf numFmtId="4" fontId="0" fillId="0" borderId="0" xfId="59" applyNumberFormat="1" applyFill="1" applyBorder="1" applyAlignment="1">
      <alignment horizontal="right" vertical="top"/>
      <protection/>
    </xf>
    <xf numFmtId="2" fontId="2" fillId="0" borderId="0" xfId="59" applyNumberFormat="1" applyFont="1" applyFill="1" applyBorder="1" applyAlignment="1">
      <alignment horizontal="justify" vertical="top" wrapText="1"/>
      <protection/>
    </xf>
    <xf numFmtId="0" fontId="0" fillId="0" borderId="0" xfId="0" applyFont="1" applyFill="1" applyBorder="1" applyAlignment="1">
      <alignment horizontal="center"/>
    </xf>
    <xf numFmtId="4" fontId="0" fillId="0" borderId="0" xfId="59" applyNumberFormat="1" applyFill="1" applyBorder="1">
      <alignment/>
      <protection/>
    </xf>
    <xf numFmtId="2" fontId="0" fillId="0" borderId="0" xfId="59" applyNumberFormat="1" applyFill="1" applyBorder="1" applyAlignment="1">
      <alignment horizontal="justify" vertical="top" wrapText="1"/>
      <protection/>
    </xf>
    <xf numFmtId="4" fontId="0" fillId="0" borderId="0" xfId="59" applyNumberFormat="1" applyFill="1" applyBorder="1" applyAlignment="1">
      <alignment horizontal="right" vertical="center"/>
      <protection/>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vertical="top" wrapText="1"/>
    </xf>
    <xf numFmtId="14" fontId="0" fillId="0" borderId="0" xfId="0" applyNumberFormat="1" applyFont="1" applyAlignment="1" quotePrefix="1">
      <alignment horizontal="left" vertical="top" wrapText="1"/>
    </xf>
    <xf numFmtId="0" fontId="0" fillId="0" borderId="0" xfId="0" applyFont="1" applyAlignment="1">
      <alignment horizontal="justify" vertical="top"/>
    </xf>
    <xf numFmtId="0" fontId="0" fillId="0" borderId="0" xfId="0" applyFont="1" applyFill="1" applyBorder="1" applyAlignment="1">
      <alignment horizontal="left" vertical="center" wrapText="1"/>
    </xf>
    <xf numFmtId="182" fontId="0" fillId="0" borderId="0" xfId="44" applyNumberFormat="1" applyFont="1" applyFill="1" applyBorder="1" applyAlignment="1" applyProtection="1">
      <alignment horizontal="right" wrapText="1"/>
      <protection locked="0"/>
    </xf>
    <xf numFmtId="182" fontId="0" fillId="0" borderId="0" xfId="46" applyNumberFormat="1" applyFont="1" applyFill="1" applyBorder="1" applyAlignment="1">
      <alignment horizontal="right" wrapText="1"/>
    </xf>
    <xf numFmtId="0" fontId="68" fillId="0" borderId="0" xfId="0" applyFont="1" applyFill="1" applyAlignment="1">
      <alignment vertical="top"/>
    </xf>
    <xf numFmtId="44" fontId="0" fillId="0" borderId="0" xfId="44" applyFont="1" applyFill="1" applyBorder="1" applyAlignment="1">
      <alignment horizontal="right" vertical="center" wrapText="1"/>
    </xf>
    <xf numFmtId="0" fontId="0" fillId="0" borderId="0" xfId="0" applyFont="1" applyFill="1" applyBorder="1" applyAlignment="1">
      <alignment horizontal="right" vertical="center" wrapText="1"/>
    </xf>
    <xf numFmtId="182" fontId="2" fillId="0" borderId="0" xfId="46"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right" vertical="center" wrapText="1"/>
    </xf>
    <xf numFmtId="0" fontId="2" fillId="0" borderId="0" xfId="0" applyFont="1" applyAlignment="1">
      <alignment/>
    </xf>
    <xf numFmtId="4" fontId="2" fillId="0" borderId="0" xfId="0" applyNumberFormat="1" applyFont="1" applyFill="1" applyBorder="1" applyAlignment="1">
      <alignment horizontal="right" vertical="center" wrapText="1"/>
    </xf>
    <xf numFmtId="2" fontId="2" fillId="0" borderId="0" xfId="0" applyNumberFormat="1" applyFont="1" applyFill="1" applyBorder="1" applyAlignment="1">
      <alignment/>
    </xf>
    <xf numFmtId="14" fontId="2" fillId="0" borderId="0" xfId="0" applyNumberFormat="1" applyFont="1" applyFill="1" applyBorder="1" applyAlignment="1">
      <alignment vertical="center" wrapText="1"/>
    </xf>
    <xf numFmtId="14" fontId="2" fillId="0" borderId="0" xfId="0" applyNumberFormat="1" applyFont="1" applyFill="1" applyBorder="1" applyAlignment="1" quotePrefix="1">
      <alignment vertical="center" wrapText="1"/>
    </xf>
    <xf numFmtId="4" fontId="2" fillId="0" borderId="0" xfId="0" applyNumberFormat="1" applyFont="1" applyFill="1" applyAlignment="1">
      <alignment vertical="center"/>
    </xf>
    <xf numFmtId="0" fontId="2" fillId="0" borderId="0" xfId="0" applyFont="1" applyFill="1" applyBorder="1" applyAlignment="1">
      <alignment horizontal="left"/>
    </xf>
    <xf numFmtId="14" fontId="2" fillId="0" borderId="0" xfId="0" applyNumberFormat="1" applyFont="1" applyFill="1" applyBorder="1" applyAlignment="1" quotePrefix="1">
      <alignment horizontal="left" vertical="center" wrapText="1"/>
    </xf>
    <xf numFmtId="43" fontId="2" fillId="0" borderId="0" xfId="42" applyFont="1" applyFill="1" applyBorder="1" applyAlignment="1" quotePrefix="1">
      <alignment horizontal="left" vertical="center" wrapText="1"/>
    </xf>
    <xf numFmtId="0" fontId="2" fillId="0" borderId="0" xfId="0" applyFont="1" applyFill="1" applyBorder="1" applyAlignment="1">
      <alignment/>
    </xf>
    <xf numFmtId="0" fontId="13" fillId="0" borderId="0" xfId="0" applyFont="1" applyFill="1" applyBorder="1" applyAlignment="1">
      <alignment/>
    </xf>
    <xf numFmtId="4" fontId="2" fillId="0" borderId="0" xfId="0" applyNumberFormat="1" applyFont="1" applyFill="1" applyBorder="1" applyAlignment="1">
      <alignment vertical="center"/>
    </xf>
    <xf numFmtId="2" fontId="2" fillId="0" borderId="14" xfId="0"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right" vertical="top"/>
    </xf>
    <xf numFmtId="4" fontId="2" fillId="0" borderId="13" xfId="0" applyNumberFormat="1" applyFont="1" applyFill="1" applyBorder="1" applyAlignment="1">
      <alignment vertical="center"/>
    </xf>
    <xf numFmtId="2" fontId="2" fillId="0" borderId="0" xfId="0" applyNumberFormat="1" applyFont="1" applyBorder="1" applyAlignment="1">
      <alignment/>
    </xf>
    <xf numFmtId="43" fontId="2" fillId="0" borderId="0" xfId="42" applyFont="1" applyFill="1" applyBorder="1" applyAlignment="1">
      <alignment horizontal="right" vertical="center"/>
    </xf>
    <xf numFmtId="43" fontId="2" fillId="0" borderId="0" xfId="0" applyNumberFormat="1" applyFont="1" applyFill="1" applyBorder="1" applyAlignment="1">
      <alignment horizontal="right" vertical="top" wrapText="1"/>
    </xf>
    <xf numFmtId="181" fontId="0" fillId="0" borderId="0" xfId="46" applyFont="1" applyFill="1" applyBorder="1" applyAlignment="1">
      <alignment horizontal="right" vertical="center" wrapText="1"/>
    </xf>
    <xf numFmtId="2" fontId="69" fillId="0" borderId="0" xfId="0" applyNumberFormat="1" applyFont="1" applyBorder="1" applyAlignment="1">
      <alignment/>
    </xf>
    <xf numFmtId="0" fontId="69" fillId="0" borderId="0" xfId="0" applyFont="1" applyBorder="1" applyAlignment="1">
      <alignment/>
    </xf>
    <xf numFmtId="0" fontId="65" fillId="0" borderId="0" xfId="0" applyFont="1" applyFill="1" applyBorder="1" applyAlignment="1">
      <alignment horizontal="center" vertical="center" wrapText="1"/>
    </xf>
    <xf numFmtId="43" fontId="69" fillId="0" borderId="0" xfId="42" applyFont="1" applyFill="1" applyBorder="1" applyAlignment="1">
      <alignment horizontal="right" vertical="center"/>
    </xf>
    <xf numFmtId="43" fontId="69" fillId="0" borderId="0" xfId="0" applyNumberFormat="1" applyFont="1" applyFill="1" applyBorder="1" applyAlignment="1">
      <alignment horizontal="right" vertical="top" wrapText="1"/>
    </xf>
    <xf numFmtId="181" fontId="65" fillId="0" borderId="0" xfId="46" applyFont="1" applyFill="1" applyBorder="1" applyAlignment="1">
      <alignment horizontal="right" vertical="center" wrapText="1"/>
    </xf>
    <xf numFmtId="0" fontId="69" fillId="0" borderId="0" xfId="0" applyFont="1" applyFill="1" applyBorder="1" applyAlignment="1">
      <alignment horizontal="right" vertical="top" wrapText="1"/>
    </xf>
    <xf numFmtId="0" fontId="69" fillId="0" borderId="0" xfId="0" applyFont="1" applyAlignment="1">
      <alignment horizontal="center"/>
    </xf>
    <xf numFmtId="43" fontId="65" fillId="0" borderId="0" xfId="42" applyFont="1" applyFill="1" applyAlignment="1">
      <alignment horizontal="right" vertical="center"/>
    </xf>
    <xf numFmtId="44" fontId="65" fillId="0" borderId="0" xfId="44" applyFont="1" applyFill="1" applyAlignment="1">
      <alignment horizontal="right"/>
    </xf>
    <xf numFmtId="0" fontId="65" fillId="0" borderId="0" xfId="0" applyFont="1" applyAlignment="1">
      <alignment horizontal="right"/>
    </xf>
    <xf numFmtId="0" fontId="72" fillId="0" borderId="0" xfId="0" applyFont="1" applyAlignment="1">
      <alignment vertical="center"/>
    </xf>
    <xf numFmtId="0" fontId="72" fillId="0" borderId="0" xfId="0" applyFont="1" applyAlignment="1">
      <alignment/>
    </xf>
    <xf numFmtId="0" fontId="69" fillId="0" borderId="0" xfId="0" applyFont="1" applyAlignment="1">
      <alignment/>
    </xf>
    <xf numFmtId="43" fontId="68" fillId="0" borderId="0" xfId="42" applyFont="1" applyFill="1" applyAlignment="1">
      <alignment horizontal="right" vertical="center"/>
    </xf>
    <xf numFmtId="44" fontId="68" fillId="0" borderId="0" xfId="44" applyFont="1" applyFill="1" applyAlignment="1">
      <alignment horizontal="right"/>
    </xf>
    <xf numFmtId="0" fontId="68" fillId="0" borderId="0" xfId="0" applyFont="1" applyAlignment="1">
      <alignment horizontal="right"/>
    </xf>
    <xf numFmtId="0" fontId="18"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left"/>
    </xf>
    <xf numFmtId="187" fontId="18" fillId="0" borderId="0" xfId="42" applyNumberFormat="1" applyFont="1" applyAlignment="1">
      <alignment horizontal="center"/>
    </xf>
    <xf numFmtId="187" fontId="18" fillId="0" borderId="0" xfId="0" applyNumberFormat="1" applyFont="1" applyAlignment="1">
      <alignment horizontal="center"/>
    </xf>
    <xf numFmtId="189" fontId="8" fillId="0" borderId="0" xfId="0" applyNumberFormat="1" applyFont="1" applyAlignment="1">
      <alignment/>
    </xf>
    <xf numFmtId="1" fontId="0" fillId="0" borderId="0" xfId="0" applyNumberFormat="1" applyFont="1" applyAlignment="1">
      <alignment/>
    </xf>
    <xf numFmtId="0" fontId="0" fillId="0" borderId="0" xfId="0" applyFont="1" applyAlignment="1">
      <alignment horizontal="right"/>
    </xf>
    <xf numFmtId="1" fontId="0" fillId="0" borderId="0" xfId="0" applyNumberFormat="1" applyFont="1" applyAlignment="1">
      <alignment vertical="top"/>
    </xf>
    <xf numFmtId="0" fontId="0" fillId="0" borderId="0" xfId="0" applyAlignment="1">
      <alignment vertical="top"/>
    </xf>
    <xf numFmtId="0" fontId="0" fillId="0" borderId="0" xfId="0" applyFont="1" applyAlignment="1">
      <alignment vertical="top"/>
    </xf>
    <xf numFmtId="0" fontId="3" fillId="0" borderId="0" xfId="0" applyFont="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justify" wrapText="1"/>
    </xf>
    <xf numFmtId="0" fontId="3" fillId="0" borderId="0" xfId="0" applyFont="1" applyAlignment="1">
      <alignment horizontal="center" vertical="justify" wrapText="1"/>
    </xf>
    <xf numFmtId="1" fontId="0" fillId="0" borderId="0" xfId="0" applyNumberFormat="1" applyFont="1" applyAlignment="1">
      <alignment horizontal="center"/>
    </xf>
    <xf numFmtId="0" fontId="0" fillId="0" borderId="0" xfId="0" applyAlignment="1">
      <alignment horizontal="center"/>
    </xf>
    <xf numFmtId="0" fontId="3" fillId="0" borderId="11" xfId="0" applyFont="1" applyBorder="1" applyAlignment="1">
      <alignment/>
    </xf>
    <xf numFmtId="0" fontId="7" fillId="0" borderId="11" xfId="0" applyFont="1" applyBorder="1" applyAlignment="1">
      <alignment horizontal="center"/>
    </xf>
    <xf numFmtId="0" fontId="0" fillId="0" borderId="11"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horizontal="center" wrapText="1"/>
    </xf>
    <xf numFmtId="1" fontId="0" fillId="0" borderId="11" xfId="0" applyNumberFormat="1" applyFont="1" applyBorder="1" applyAlignment="1">
      <alignment horizontal="center" wrapText="1"/>
    </xf>
    <xf numFmtId="0" fontId="0" fillId="0" borderId="11" xfId="0" applyFont="1" applyFill="1" applyBorder="1" applyAlignment="1">
      <alignment horizontal="center" wrapText="1"/>
    </xf>
    <xf numFmtId="0" fontId="9" fillId="0" borderId="0" xfId="0" applyFont="1" applyBorder="1" applyAlignment="1">
      <alignment/>
    </xf>
    <xf numFmtId="0" fontId="21" fillId="0" borderId="0" xfId="0" applyFont="1" applyBorder="1" applyAlignment="1">
      <alignment horizontal="center"/>
    </xf>
    <xf numFmtId="0" fontId="9" fillId="0" borderId="0" xfId="0" applyFont="1" applyBorder="1" applyAlignment="1">
      <alignment horizontal="right"/>
    </xf>
    <xf numFmtId="0" fontId="9" fillId="0" borderId="0" xfId="0" applyFont="1" applyBorder="1" applyAlignment="1">
      <alignment horizontal="center"/>
    </xf>
    <xf numFmtId="1" fontId="9" fillId="0" borderId="0" xfId="0" applyNumberFormat="1" applyFont="1" applyBorder="1" applyAlignment="1">
      <alignment horizontal="center"/>
    </xf>
    <xf numFmtId="0" fontId="0" fillId="0" borderId="0" xfId="0" applyFont="1" applyAlignment="1">
      <alignment/>
    </xf>
    <xf numFmtId="1" fontId="0" fillId="0" borderId="0" xfId="0" applyNumberFormat="1" applyFont="1" applyAlignment="1">
      <alignment/>
    </xf>
    <xf numFmtId="0" fontId="0" fillId="0" borderId="0" xfId="0" applyFont="1" applyAlignment="1">
      <alignment vertical="justify"/>
    </xf>
    <xf numFmtId="0" fontId="0" fillId="0" borderId="0" xfId="0" applyFont="1" applyFill="1" applyAlignment="1">
      <alignment horizontal="right"/>
    </xf>
    <xf numFmtId="0" fontId="0" fillId="0" borderId="0" xfId="0" applyFont="1" applyFill="1" applyAlignment="1">
      <alignment/>
    </xf>
    <xf numFmtId="4" fontId="0" fillId="0" borderId="0" xfId="0" applyNumberFormat="1" applyFont="1" applyFill="1" applyAlignment="1">
      <alignment/>
    </xf>
    <xf numFmtId="4" fontId="0" fillId="0" borderId="0" xfId="0" applyNumberFormat="1" applyFont="1" applyFill="1" applyBorder="1" applyAlignment="1">
      <alignment horizontal="center"/>
    </xf>
    <xf numFmtId="4" fontId="0" fillId="0" borderId="0" xfId="0" applyNumberFormat="1" applyFill="1" applyAlignment="1">
      <alignment/>
    </xf>
    <xf numFmtId="0" fontId="0" fillId="0" borderId="0" xfId="0" applyFont="1" applyFill="1" applyBorder="1" applyAlignment="1">
      <alignment vertical="justify" wrapText="1"/>
    </xf>
    <xf numFmtId="0" fontId="0" fillId="0" borderId="0" xfId="0" applyFont="1" applyAlignment="1">
      <alignment horizontal="left" vertical="justify" wrapText="1"/>
    </xf>
    <xf numFmtId="0" fontId="0" fillId="0" borderId="0" xfId="0" applyFont="1" applyBorder="1" applyAlignment="1">
      <alignment horizontal="left" vertical="top" wrapText="1"/>
    </xf>
    <xf numFmtId="0" fontId="0" fillId="0" borderId="0" xfId="0" applyFont="1" applyBorder="1" applyAlignment="1">
      <alignment vertical="justify" wrapText="1"/>
    </xf>
    <xf numFmtId="0" fontId="0" fillId="0" borderId="0" xfId="0" applyFont="1" applyFill="1" applyBorder="1" applyAlignment="1">
      <alignment horizontal="right"/>
    </xf>
    <xf numFmtId="0" fontId="0" fillId="0" borderId="0" xfId="0" applyFont="1" applyFill="1" applyBorder="1" applyAlignment="1">
      <alignment/>
    </xf>
    <xf numFmtId="4" fontId="0" fillId="0" borderId="0" xfId="0" applyNumberFormat="1" applyFont="1" applyFill="1" applyBorder="1" applyAlignment="1">
      <alignment/>
    </xf>
    <xf numFmtId="0" fontId="0" fillId="0" borderId="10" xfId="0" applyFont="1" applyFill="1" applyBorder="1" applyAlignment="1">
      <alignment horizontal="left" vertical="top" wrapText="1"/>
    </xf>
    <xf numFmtId="0" fontId="0" fillId="0" borderId="10" xfId="0" applyFont="1" applyBorder="1" applyAlignment="1">
      <alignment vertical="justify" wrapText="1"/>
    </xf>
    <xf numFmtId="0" fontId="0" fillId="0" borderId="1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10" xfId="0" applyNumberFormat="1" applyFont="1" applyFill="1" applyBorder="1" applyAlignment="1">
      <alignment horizontal="center"/>
    </xf>
    <xf numFmtId="0" fontId="20" fillId="0" borderId="0" xfId="0" applyFont="1" applyAlignment="1">
      <alignment horizontal="left" vertical="top" wrapText="1"/>
    </xf>
    <xf numFmtId="0" fontId="0" fillId="0" borderId="0" xfId="0" applyFont="1" applyAlignment="1">
      <alignment horizontal="left" vertical="top"/>
    </xf>
    <xf numFmtId="4" fontId="0" fillId="0" borderId="0" xfId="0" applyNumberFormat="1" applyFont="1" applyFill="1" applyAlignment="1">
      <alignment horizontal="left" vertical="top"/>
    </xf>
    <xf numFmtId="4" fontId="20" fillId="0" borderId="0" xfId="0" applyNumberFormat="1" applyFont="1" applyFill="1" applyAlignment="1">
      <alignment/>
    </xf>
    <xf numFmtId="4" fontId="20" fillId="0" borderId="0" xfId="0" applyNumberFormat="1" applyFont="1" applyAlignment="1">
      <alignment/>
    </xf>
    <xf numFmtId="0" fontId="0" fillId="0" borderId="0" xfId="0" applyFont="1" applyAlignment="1">
      <alignment horizontal="justify" vertical="center" wrapText="1"/>
    </xf>
    <xf numFmtId="0" fontId="0" fillId="0" borderId="0" xfId="0" applyAlignment="1">
      <alignment horizontal="right"/>
    </xf>
    <xf numFmtId="4" fontId="0" fillId="0" borderId="0" xfId="0" applyNumberFormat="1" applyAlignment="1">
      <alignment/>
    </xf>
    <xf numFmtId="4" fontId="0" fillId="0" borderId="0" xfId="0" applyNumberFormat="1" applyFont="1" applyBorder="1" applyAlignment="1">
      <alignment horizontal="center"/>
    </xf>
    <xf numFmtId="4" fontId="0" fillId="0" borderId="0" xfId="0" applyNumberFormat="1" applyFont="1" applyAlignment="1">
      <alignment/>
    </xf>
    <xf numFmtId="2" fontId="0" fillId="0" borderId="0" xfId="0" applyNumberFormat="1" applyFont="1" applyFill="1" applyAlignment="1">
      <alignment vertical="justify"/>
    </xf>
    <xf numFmtId="0" fontId="0" fillId="0" borderId="0" xfId="0" applyFont="1" applyFill="1" applyAlignment="1">
      <alignment vertical="justify"/>
    </xf>
    <xf numFmtId="4" fontId="0" fillId="0" borderId="0" xfId="0" applyNumberFormat="1" applyAlignment="1">
      <alignment horizontal="center"/>
    </xf>
    <xf numFmtId="184" fontId="0" fillId="0" borderId="0" xfId="0" applyNumberFormat="1" applyFont="1" applyAlignment="1">
      <alignment vertical="top"/>
    </xf>
    <xf numFmtId="0" fontId="20" fillId="0" borderId="0" xfId="0" applyFont="1" applyAlignment="1">
      <alignment horizontal="left" vertical="center" wrapText="1"/>
    </xf>
    <xf numFmtId="2" fontId="0" fillId="0" borderId="0" xfId="0" applyNumberFormat="1" applyFont="1" applyAlignment="1">
      <alignment vertical="justify"/>
    </xf>
    <xf numFmtId="4" fontId="0" fillId="0" borderId="0" xfId="0" applyNumberFormat="1" applyFont="1" applyFill="1" applyAlignment="1">
      <alignment wrapText="1"/>
    </xf>
    <xf numFmtId="4" fontId="0" fillId="0" borderId="0" xfId="0" applyNumberFormat="1" applyFont="1" applyFill="1" applyBorder="1" applyAlignment="1">
      <alignment wrapText="1"/>
    </xf>
    <xf numFmtId="0" fontId="0" fillId="0" borderId="0" xfId="0" applyFont="1" applyAlignment="1">
      <alignment wrapText="1"/>
    </xf>
    <xf numFmtId="4" fontId="0" fillId="0" borderId="0" xfId="0" applyNumberFormat="1" applyFont="1" applyAlignment="1">
      <alignment wrapText="1"/>
    </xf>
    <xf numFmtId="4" fontId="0" fillId="0" borderId="0" xfId="0" applyNumberFormat="1" applyFont="1" applyBorder="1" applyAlignment="1">
      <alignment wrapText="1"/>
    </xf>
    <xf numFmtId="0" fontId="73" fillId="0" borderId="0" xfId="0" applyFont="1" applyFill="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4" fontId="0" fillId="0" borderId="0" xfId="0" applyNumberFormat="1" applyFill="1" applyBorder="1" applyAlignment="1">
      <alignment wrapText="1"/>
    </xf>
    <xf numFmtId="4" fontId="0" fillId="0" borderId="0" xfId="0" applyNumberFormat="1" applyBorder="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10" xfId="0" applyFont="1" applyFill="1" applyBorder="1" applyAlignment="1">
      <alignment wrapText="1"/>
    </xf>
    <xf numFmtId="4" fontId="0" fillId="0" borderId="10" xfId="0" applyNumberFormat="1" applyFont="1" applyBorder="1" applyAlignment="1">
      <alignment wrapText="1"/>
    </xf>
    <xf numFmtId="4" fontId="20" fillId="0" borderId="0" xfId="0" applyNumberFormat="1" applyFont="1" applyBorder="1" applyAlignment="1">
      <alignment vertical="center" wrapText="1"/>
    </xf>
    <xf numFmtId="0" fontId="0" fillId="0" borderId="0" xfId="0" applyNumberFormat="1" applyFont="1" applyAlignment="1">
      <alignment vertical="top"/>
    </xf>
    <xf numFmtId="0" fontId="20" fillId="0" borderId="0" xfId="0" applyFont="1" applyAlignment="1">
      <alignment horizontal="center" vertical="top" wrapText="1"/>
    </xf>
    <xf numFmtId="4" fontId="0" fillId="0" borderId="0" xfId="0" applyNumberFormat="1" applyBorder="1" applyAlignment="1">
      <alignment vertical="center" wrapText="1"/>
    </xf>
    <xf numFmtId="0" fontId="20" fillId="0" borderId="0" xfId="0" applyFont="1" applyAlignment="1">
      <alignment vertical="top" wrapText="1"/>
    </xf>
    <xf numFmtId="0" fontId="0" fillId="0" borderId="10" xfId="0" applyFont="1" applyBorder="1" applyAlignment="1">
      <alignment horizontal="justify"/>
    </xf>
    <xf numFmtId="0" fontId="0" fillId="0" borderId="10" xfId="0" applyFont="1" applyBorder="1" applyAlignment="1">
      <alignment horizontal="right"/>
    </xf>
    <xf numFmtId="4" fontId="0" fillId="0" borderId="0" xfId="0" applyNumberFormat="1" applyFont="1" applyAlignment="1">
      <alignment horizontal="center"/>
    </xf>
    <xf numFmtId="0" fontId="0" fillId="0" borderId="0" xfId="0" applyFont="1" applyAlignment="1">
      <alignment horizontal="center" wrapText="1"/>
    </xf>
    <xf numFmtId="0" fontId="19" fillId="0" borderId="0" xfId="0" applyFont="1" applyAlignment="1">
      <alignment horizontal="center" wrapText="1"/>
    </xf>
    <xf numFmtId="1" fontId="0" fillId="0" borderId="0" xfId="0" applyNumberFormat="1" applyFont="1" applyAlignment="1">
      <alignment horizontal="center" vertical="center"/>
    </xf>
    <xf numFmtId="1" fontId="0" fillId="0" borderId="0" xfId="0" applyNumberFormat="1" applyFont="1" applyBorder="1" applyAlignment="1">
      <alignment/>
    </xf>
    <xf numFmtId="0" fontId="20" fillId="0" borderId="0" xfId="0" applyFont="1" applyAlignment="1">
      <alignment horizontal="center"/>
    </xf>
    <xf numFmtId="0" fontId="20" fillId="0" borderId="0" xfId="0" applyFont="1" applyAlignment="1">
      <alignment horizontal="left" wrapText="1"/>
    </xf>
    <xf numFmtId="0" fontId="20" fillId="0" borderId="0" xfId="0" applyFont="1" applyAlignment="1">
      <alignment horizontal="right"/>
    </xf>
    <xf numFmtId="0" fontId="0" fillId="0" borderId="0" xfId="0" applyFont="1" applyAlignment="1">
      <alignment horizontal="left"/>
    </xf>
    <xf numFmtId="0" fontId="20" fillId="0" borderId="0" xfId="0" applyFont="1" applyAlignment="1">
      <alignment wrapText="1"/>
    </xf>
    <xf numFmtId="185" fontId="20" fillId="0" borderId="0" xfId="0" applyNumberFormat="1" applyFont="1" applyAlignment="1">
      <alignment horizontal="right" wrapText="1"/>
    </xf>
    <xf numFmtId="0" fontId="20" fillId="0" borderId="0" xfId="0" applyNumberFormat="1" applyFont="1" applyAlignment="1">
      <alignment horizontal="left" wrapText="1"/>
    </xf>
    <xf numFmtId="4" fontId="20" fillId="0" borderId="0" xfId="0" applyNumberFormat="1" applyFont="1" applyAlignment="1">
      <alignment wrapText="1"/>
    </xf>
    <xf numFmtId="0" fontId="22" fillId="0" borderId="12" xfId="0" applyFont="1" applyBorder="1" applyAlignment="1">
      <alignment horizontal="left" wrapText="1"/>
    </xf>
    <xf numFmtId="0" fontId="0" fillId="0" borderId="14" xfId="0" applyFont="1" applyBorder="1" applyAlignment="1">
      <alignment/>
    </xf>
    <xf numFmtId="0" fontId="20" fillId="0" borderId="14" xfId="0" applyFont="1" applyBorder="1" applyAlignment="1">
      <alignment horizontal="right"/>
    </xf>
    <xf numFmtId="0" fontId="0" fillId="0" borderId="14" xfId="0" applyFont="1" applyBorder="1" applyAlignment="1">
      <alignment horizontal="center"/>
    </xf>
    <xf numFmtId="4" fontId="0" fillId="0" borderId="12" xfId="0" applyNumberFormat="1" applyBorder="1" applyAlignment="1">
      <alignment/>
    </xf>
    <xf numFmtId="4" fontId="20" fillId="0" borderId="16" xfId="0" applyNumberFormat="1" applyFont="1" applyBorder="1" applyAlignment="1">
      <alignment/>
    </xf>
    <xf numFmtId="1" fontId="0" fillId="0" borderId="0" xfId="0" applyNumberFormat="1" applyAlignment="1">
      <alignment/>
    </xf>
    <xf numFmtId="4" fontId="0" fillId="0" borderId="0" xfId="59" applyNumberFormat="1" applyFont="1" applyBorder="1" applyAlignment="1">
      <alignment horizontal="right" wrapText="1"/>
      <protection/>
    </xf>
    <xf numFmtId="4" fontId="65" fillId="0" borderId="0" xfId="0" applyNumberFormat="1" applyFont="1" applyBorder="1" applyAlignment="1">
      <alignment/>
    </xf>
    <xf numFmtId="4" fontId="65" fillId="0" borderId="0" xfId="59" applyNumberFormat="1" applyFont="1" applyBorder="1" applyAlignment="1">
      <alignment horizontal="right" wrapText="1"/>
      <protection/>
    </xf>
    <xf numFmtId="4" fontId="65" fillId="0" borderId="0" xfId="0" applyNumberFormat="1" applyFont="1" applyFill="1" applyAlignment="1">
      <alignment/>
    </xf>
    <xf numFmtId="4" fontId="65" fillId="0" borderId="0" xfId="59" applyNumberFormat="1" applyFont="1" applyBorder="1" applyAlignment="1">
      <alignment wrapText="1"/>
      <protection/>
    </xf>
    <xf numFmtId="4" fontId="0" fillId="0" borderId="0" xfId="59" applyNumberFormat="1" applyFont="1" applyBorder="1" applyAlignment="1">
      <alignment wrapText="1"/>
      <protection/>
    </xf>
    <xf numFmtId="39" fontId="0" fillId="0" borderId="0" xfId="44" applyNumberFormat="1" applyFont="1" applyFill="1" applyBorder="1" applyAlignment="1" applyProtection="1">
      <alignment horizontal="right" wrapText="1"/>
      <protection locked="0"/>
    </xf>
    <xf numFmtId="39" fontId="0" fillId="0" borderId="0" xfId="46" applyNumberFormat="1" applyFont="1" applyFill="1" applyBorder="1" applyAlignment="1">
      <alignment horizontal="right" wrapText="1"/>
    </xf>
    <xf numFmtId="4" fontId="0" fillId="0" borderId="0" xfId="44" applyNumberFormat="1" applyFont="1" applyFill="1" applyBorder="1" applyAlignment="1" applyProtection="1">
      <alignment horizontal="right" wrapText="1"/>
      <protection locked="0"/>
    </xf>
    <xf numFmtId="4" fontId="0" fillId="0" borderId="0" xfId="0" applyNumberFormat="1" applyFont="1" applyFill="1" applyBorder="1" applyAlignment="1">
      <alignment horizontal="right" wrapText="1"/>
    </xf>
    <xf numFmtId="4" fontId="42" fillId="0" borderId="0" xfId="0" applyNumberFormat="1" applyFont="1" applyFill="1" applyAlignment="1">
      <alignment horizontal="left"/>
    </xf>
    <xf numFmtId="4" fontId="68" fillId="0" borderId="0" xfId="0" applyNumberFormat="1" applyFont="1" applyFill="1" applyAlignment="1">
      <alignment/>
    </xf>
    <xf numFmtId="4" fontId="13" fillId="0" borderId="0" xfId="0" applyNumberFormat="1" applyFont="1" applyFill="1" applyAlignment="1">
      <alignment/>
    </xf>
    <xf numFmtId="4" fontId="0" fillId="0" borderId="0" xfId="46" applyNumberFormat="1" applyFont="1" applyFill="1" applyBorder="1" applyAlignment="1">
      <alignment horizontal="right" wrapText="1"/>
    </xf>
    <xf numFmtId="4" fontId="70" fillId="0" borderId="0" xfId="0" applyNumberFormat="1" applyFont="1" applyFill="1" applyBorder="1" applyAlignment="1">
      <alignment horizontal="left" wrapText="1"/>
    </xf>
    <xf numFmtId="4" fontId="68" fillId="0" borderId="0" xfId="0" applyNumberFormat="1" applyFont="1" applyFill="1" applyBorder="1" applyAlignment="1">
      <alignment horizontal="center" wrapText="1"/>
    </xf>
    <xf numFmtId="4" fontId="13" fillId="0" borderId="0" xfId="0" applyNumberFormat="1" applyFont="1" applyFill="1" applyBorder="1" applyAlignment="1">
      <alignment wrapText="1"/>
    </xf>
    <xf numFmtId="4" fontId="2" fillId="0" borderId="0" xfId="0" applyNumberFormat="1" applyFont="1" applyFill="1" applyBorder="1" applyAlignment="1">
      <alignment horizontal="right" vertical="top"/>
    </xf>
    <xf numFmtId="4" fontId="0" fillId="0" borderId="0" xfId="46" applyNumberFormat="1" applyFont="1" applyFill="1" applyBorder="1" applyAlignment="1">
      <alignment horizontal="right" vertical="center" wrapText="1"/>
    </xf>
    <xf numFmtId="4" fontId="70" fillId="0" borderId="0" xfId="0" applyNumberFormat="1" applyFont="1" applyFill="1" applyBorder="1" applyAlignment="1">
      <alignment horizontal="left" vertical="top" wrapText="1"/>
    </xf>
    <xf numFmtId="4" fontId="68" fillId="0" borderId="0" xfId="0" applyNumberFormat="1" applyFont="1" applyFill="1" applyBorder="1" applyAlignment="1">
      <alignment horizontal="center" vertical="center" wrapText="1"/>
    </xf>
    <xf numFmtId="4" fontId="13" fillId="0" borderId="0" xfId="0" applyNumberFormat="1" applyFont="1" applyFill="1" applyBorder="1" applyAlignment="1">
      <alignment vertical="top" wrapText="1"/>
    </xf>
    <xf numFmtId="4" fontId="0" fillId="0" borderId="0" xfId="0" applyNumberFormat="1" applyFont="1" applyFill="1" applyBorder="1" applyAlignment="1">
      <alignment vertical="center" wrapText="1"/>
    </xf>
    <xf numFmtId="4" fontId="0" fillId="0" borderId="0" xfId="0" applyNumberFormat="1" applyFont="1" applyFill="1" applyAlignment="1">
      <alignment vertical="center"/>
    </xf>
    <xf numFmtId="4" fontId="0" fillId="0" borderId="0" xfId="44" applyNumberFormat="1" applyFont="1" applyFill="1" applyBorder="1" applyAlignment="1" applyProtection="1">
      <alignment horizontal="right" vertical="center" wrapText="1"/>
      <protection locked="0"/>
    </xf>
    <xf numFmtId="4" fontId="42" fillId="0" borderId="0" xfId="0" applyNumberFormat="1" applyFont="1" applyFill="1" applyBorder="1" applyAlignment="1">
      <alignment horizontal="left" vertical="top" wrapText="1"/>
    </xf>
    <xf numFmtId="4" fontId="42" fillId="0" borderId="0" xfId="0" applyNumberFormat="1" applyFont="1" applyFill="1" applyBorder="1" applyAlignment="1">
      <alignment horizontal="left" wrapText="1"/>
    </xf>
    <xf numFmtId="4" fontId="0" fillId="0" borderId="11" xfId="0" applyNumberFormat="1" applyFont="1" applyBorder="1" applyAlignment="1">
      <alignment horizontal="right"/>
    </xf>
    <xf numFmtId="39" fontId="2" fillId="37" borderId="0" xfId="46" applyNumberFormat="1" applyFont="1" applyFill="1" applyBorder="1" applyAlignment="1">
      <alignment horizontal="right" vertical="center" wrapText="1"/>
    </xf>
    <xf numFmtId="39" fontId="42" fillId="0" borderId="0" xfId="0" applyNumberFormat="1" applyFont="1" applyFill="1" applyBorder="1" applyAlignment="1">
      <alignment horizontal="left" vertical="top" wrapText="1"/>
    </xf>
    <xf numFmtId="39" fontId="68" fillId="0" borderId="0" xfId="0" applyNumberFormat="1" applyFont="1" applyFill="1" applyBorder="1" applyAlignment="1">
      <alignment horizontal="center" vertical="center" wrapText="1"/>
    </xf>
    <xf numFmtId="39" fontId="13" fillId="0" borderId="0" xfId="0" applyNumberFormat="1" applyFont="1" applyFill="1" applyBorder="1" applyAlignment="1">
      <alignment vertical="top" wrapText="1"/>
    </xf>
    <xf numFmtId="39" fontId="0" fillId="0" borderId="0" xfId="0" applyNumberFormat="1" applyFont="1" applyFill="1" applyBorder="1" applyAlignment="1">
      <alignment vertical="center" wrapText="1"/>
    </xf>
    <xf numFmtId="39" fontId="0" fillId="0" borderId="0" xfId="44" applyNumberFormat="1" applyFont="1" applyFill="1" applyBorder="1" applyAlignment="1" applyProtection="1">
      <alignment horizontal="right" vertical="center" wrapText="1"/>
      <protection locked="0"/>
    </xf>
    <xf numFmtId="39" fontId="0" fillId="0" borderId="0" xfId="46" applyNumberFormat="1" applyFont="1" applyFill="1" applyBorder="1" applyAlignment="1">
      <alignment horizontal="right" vertical="center" wrapText="1"/>
    </xf>
    <xf numFmtId="39" fontId="42" fillId="0" borderId="0" xfId="0" applyNumberFormat="1" applyFont="1" applyFill="1" applyAlignment="1">
      <alignment horizontal="left" vertical="top"/>
    </xf>
    <xf numFmtId="39" fontId="64" fillId="0" borderId="0" xfId="0" applyNumberFormat="1" applyFont="1" applyAlignment="1">
      <alignment/>
    </xf>
    <xf numFmtId="39" fontId="0" fillId="0" borderId="0" xfId="0" applyNumberFormat="1" applyAlignment="1">
      <alignment/>
    </xf>
    <xf numFmtId="39" fontId="17" fillId="0" borderId="0" xfId="0" applyNumberFormat="1" applyFont="1" applyAlignment="1">
      <alignment vertical="center"/>
    </xf>
    <xf numFmtId="39" fontId="2" fillId="0" borderId="0" xfId="0" applyNumberFormat="1" applyFont="1" applyFill="1" applyBorder="1" applyAlignment="1">
      <alignment horizontal="right" vertical="top"/>
    </xf>
    <xf numFmtId="39" fontId="2" fillId="0" borderId="0" xfId="46" applyNumberFormat="1" applyFont="1" applyFill="1" applyBorder="1" applyAlignment="1">
      <alignment horizontal="right" vertical="center" wrapText="1"/>
    </xf>
    <xf numFmtId="39" fontId="0" fillId="0" borderId="0" xfId="0" applyNumberFormat="1" applyFont="1" applyFill="1" applyBorder="1" applyAlignment="1">
      <alignment horizontal="center" vertical="center" wrapText="1"/>
    </xf>
    <xf numFmtId="39" fontId="0" fillId="0" borderId="0" xfId="44" applyNumberFormat="1" applyFont="1" applyFill="1" applyAlignment="1" applyProtection="1">
      <alignment horizontal="right" vertical="center" wrapText="1"/>
      <protection locked="0"/>
    </xf>
    <xf numFmtId="39" fontId="0" fillId="0" borderId="0" xfId="44" applyNumberFormat="1" applyFont="1" applyAlignment="1" applyProtection="1">
      <alignment horizontal="right" vertical="center" wrapText="1"/>
      <protection locked="0"/>
    </xf>
    <xf numFmtId="39" fontId="13" fillId="0" borderId="0" xfId="0" applyNumberFormat="1" applyFont="1" applyFill="1" applyAlignment="1">
      <alignment/>
    </xf>
    <xf numFmtId="39" fontId="0" fillId="0" borderId="0" xfId="44" applyNumberFormat="1" applyFont="1" applyFill="1" applyAlignment="1" applyProtection="1">
      <alignment horizontal="right" wrapText="1"/>
      <protection locked="0"/>
    </xf>
    <xf numFmtId="39" fontId="42" fillId="0" borderId="0" xfId="0" applyNumberFormat="1" applyFont="1" applyFill="1" applyBorder="1" applyAlignment="1">
      <alignment horizontal="left" wrapText="1"/>
    </xf>
    <xf numFmtId="39" fontId="68" fillId="0" borderId="0" xfId="0" applyNumberFormat="1" applyFont="1" applyFill="1" applyBorder="1" applyAlignment="1">
      <alignment horizontal="center" wrapText="1"/>
    </xf>
    <xf numFmtId="39" fontId="13" fillId="0" borderId="0" xfId="0" applyNumberFormat="1" applyFont="1" applyFill="1" applyBorder="1" applyAlignment="1">
      <alignment wrapText="1"/>
    </xf>
    <xf numFmtId="39" fontId="0" fillId="0" borderId="0" xfId="0" applyNumberFormat="1" applyFont="1" applyFill="1" applyBorder="1" applyAlignment="1">
      <alignment wrapText="1"/>
    </xf>
    <xf numFmtId="39" fontId="14" fillId="0" borderId="0" xfId="0" applyNumberFormat="1" applyFont="1" applyFill="1" applyAlignment="1">
      <alignment horizontal="left" vertical="top"/>
    </xf>
    <xf numFmtId="39" fontId="42" fillId="0" borderId="0" xfId="0" applyNumberFormat="1" applyFont="1" applyFill="1" applyBorder="1" applyAlignment="1">
      <alignment horizontal="center" vertical="center" wrapText="1"/>
    </xf>
    <xf numFmtId="39" fontId="42" fillId="37" borderId="0" xfId="0" applyNumberFormat="1" applyFont="1" applyFill="1" applyBorder="1" applyAlignment="1">
      <alignment horizontal="left" vertical="top" wrapText="1"/>
    </xf>
    <xf numFmtId="39" fontId="68" fillId="37" borderId="0" xfId="0" applyNumberFormat="1" applyFont="1" applyFill="1" applyBorder="1" applyAlignment="1">
      <alignment horizontal="center" vertical="center" wrapText="1"/>
    </xf>
    <xf numFmtId="39" fontId="13" fillId="37" borderId="0" xfId="0" applyNumberFormat="1" applyFont="1" applyFill="1" applyBorder="1" applyAlignment="1">
      <alignment vertical="top" wrapText="1"/>
    </xf>
    <xf numFmtId="39" fontId="0" fillId="37" borderId="0" xfId="0" applyNumberFormat="1" applyFont="1" applyFill="1" applyBorder="1" applyAlignment="1">
      <alignment vertical="center" wrapText="1"/>
    </xf>
    <xf numFmtId="39" fontId="70" fillId="0" borderId="0" xfId="0" applyNumberFormat="1" applyFont="1" applyFill="1" applyAlignment="1">
      <alignment horizontal="center" vertical="center" wrapText="1"/>
    </xf>
    <xf numFmtId="39" fontId="42" fillId="0" borderId="0" xfId="0" applyNumberFormat="1" applyFont="1" applyAlignment="1">
      <alignment horizontal="left" vertical="top"/>
    </xf>
    <xf numFmtId="39" fontId="68" fillId="0" borderId="0" xfId="0" applyNumberFormat="1" applyFont="1" applyAlignment="1">
      <alignment/>
    </xf>
    <xf numFmtId="39" fontId="13" fillId="0" borderId="0" xfId="0" applyNumberFormat="1" applyFont="1" applyAlignment="1">
      <alignment/>
    </xf>
    <xf numFmtId="39" fontId="0" fillId="0" borderId="0" xfId="0" applyNumberFormat="1" applyFont="1" applyAlignment="1">
      <alignment vertical="center"/>
    </xf>
    <xf numFmtId="39" fontId="2" fillId="0" borderId="0" xfId="0" applyNumberFormat="1" applyFont="1" applyAlignment="1">
      <alignment vertical="center"/>
    </xf>
    <xf numFmtId="39" fontId="0" fillId="0" borderId="0" xfId="44" applyNumberFormat="1" applyFont="1" applyAlignment="1" applyProtection="1">
      <alignment horizontal="right" wrapText="1"/>
      <protection locked="0"/>
    </xf>
    <xf numFmtId="39" fontId="42" fillId="0" borderId="0" xfId="0" applyNumberFormat="1" applyFont="1" applyFill="1" applyBorder="1" applyAlignment="1">
      <alignment horizontal="center" wrapText="1"/>
    </xf>
    <xf numFmtId="39" fontId="0" fillId="0" borderId="0" xfId="46" applyNumberFormat="1" applyFont="1" applyAlignment="1">
      <alignment horizontal="right" vertical="center" wrapText="1"/>
    </xf>
    <xf numFmtId="39" fontId="0" fillId="0" borderId="0" xfId="0" applyNumberFormat="1" applyFont="1" applyFill="1" applyBorder="1" applyAlignment="1">
      <alignment horizontal="right"/>
    </xf>
    <xf numFmtId="39" fontId="0" fillId="0" borderId="0" xfId="0" applyNumberFormat="1" applyFont="1" applyFill="1" applyBorder="1" applyAlignment="1">
      <alignment/>
    </xf>
    <xf numFmtId="39" fontId="0" fillId="0" borderId="0" xfId="0" applyNumberFormat="1" applyFont="1" applyFill="1" applyBorder="1" applyAlignment="1">
      <alignment vertical="center"/>
    </xf>
    <xf numFmtId="39" fontId="68" fillId="0" borderId="0" xfId="0" applyNumberFormat="1" applyFont="1" applyFill="1" applyAlignment="1">
      <alignment vertical="top"/>
    </xf>
    <xf numFmtId="39" fontId="13" fillId="0" borderId="0" xfId="0" applyNumberFormat="1" applyFont="1" applyFill="1" applyAlignment="1">
      <alignment vertical="top"/>
    </xf>
    <xf numFmtId="39" fontId="0" fillId="0" borderId="0" xfId="0" applyNumberFormat="1" applyFont="1" applyFill="1" applyAlignment="1">
      <alignment/>
    </xf>
    <xf numFmtId="39" fontId="70" fillId="0" borderId="0" xfId="0" applyNumberFormat="1" applyFont="1" applyFill="1" applyBorder="1" applyAlignment="1">
      <alignment horizontal="left" wrapText="1"/>
    </xf>
    <xf numFmtId="39" fontId="70" fillId="0" borderId="0" xfId="0" applyNumberFormat="1" applyFont="1" applyFill="1" applyBorder="1" applyAlignment="1">
      <alignment horizontal="left" vertical="top" wrapText="1"/>
    </xf>
    <xf numFmtId="4" fontId="2" fillId="0" borderId="0" xfId="46" applyNumberFormat="1" applyFont="1" applyFill="1" applyBorder="1" applyAlignment="1">
      <alignment horizontal="right" vertical="center" wrapText="1"/>
    </xf>
    <xf numFmtId="4" fontId="42" fillId="0" borderId="0" xfId="0" applyNumberFormat="1" applyFont="1" applyFill="1" applyAlignment="1">
      <alignment horizontal="left" vertical="top"/>
    </xf>
    <xf numFmtId="4" fontId="68" fillId="0" borderId="0" xfId="0" applyNumberFormat="1" applyFont="1" applyFill="1" applyAlignment="1">
      <alignment/>
    </xf>
    <xf numFmtId="4" fontId="13" fillId="0" borderId="0" xfId="0" applyNumberFormat="1" applyFont="1" applyFill="1" applyAlignment="1">
      <alignment/>
    </xf>
    <xf numFmtId="4" fontId="42" fillId="0" borderId="0" xfId="0" applyNumberFormat="1" applyFont="1" applyFill="1" applyBorder="1" applyAlignment="1">
      <alignment horizontal="left" vertical="top"/>
    </xf>
    <xf numFmtId="4" fontId="68" fillId="0" borderId="0" xfId="0" applyNumberFormat="1" applyFont="1" applyFill="1" applyBorder="1" applyAlignment="1">
      <alignment/>
    </xf>
    <xf numFmtId="4" fontId="13" fillId="0" borderId="0" xfId="0" applyNumberFormat="1" applyFont="1" applyFill="1" applyBorder="1" applyAlignment="1">
      <alignment/>
    </xf>
    <xf numFmtId="4" fontId="0" fillId="0" borderId="0" xfId="0" applyNumberFormat="1" applyFont="1" applyFill="1" applyBorder="1" applyAlignment="1">
      <alignment vertical="center"/>
    </xf>
    <xf numFmtId="4" fontId="2" fillId="0" borderId="13" xfId="46" applyNumberFormat="1" applyFont="1" applyFill="1" applyBorder="1" applyAlignment="1">
      <alignment horizontal="right" vertical="center" wrapText="1"/>
    </xf>
    <xf numFmtId="0" fontId="69" fillId="39" borderId="0" xfId="0" applyFont="1" applyFill="1" applyAlignment="1">
      <alignment vertical="center"/>
    </xf>
    <xf numFmtId="0" fontId="69" fillId="39" borderId="10" xfId="0" applyFont="1" applyFill="1" applyBorder="1" applyAlignment="1">
      <alignment/>
    </xf>
    <xf numFmtId="4" fontId="0" fillId="0" borderId="0" xfId="0" applyNumberFormat="1" applyFont="1" applyFill="1" applyAlignment="1">
      <alignment horizontal="right"/>
    </xf>
    <xf numFmtId="39" fontId="0" fillId="0" borderId="0" xfId="0" applyNumberFormat="1" applyFont="1" applyFill="1" applyBorder="1" applyAlignment="1">
      <alignment horizontal="right" vertical="center" wrapText="1"/>
    </xf>
    <xf numFmtId="39" fontId="0" fillId="0" borderId="0" xfId="0" applyNumberFormat="1" applyFont="1" applyFill="1" applyBorder="1" applyAlignment="1">
      <alignment horizontal="right" wrapText="1"/>
    </xf>
    <xf numFmtId="39" fontId="2" fillId="0" borderId="0"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Alignment="1">
      <alignment horizontal="right" vertical="center" wrapText="1"/>
    </xf>
    <xf numFmtId="39" fontId="0" fillId="0" borderId="0" xfId="0" applyNumberFormat="1" applyFont="1" applyFill="1" applyAlignment="1">
      <alignment horizontal="right" vertical="top"/>
    </xf>
    <xf numFmtId="39" fontId="14" fillId="0" borderId="0" xfId="0" applyNumberFormat="1" applyFont="1" applyFill="1" applyAlignment="1">
      <alignment horizontal="right" vertical="top"/>
    </xf>
    <xf numFmtId="39" fontId="14" fillId="0" borderId="0" xfId="0" applyNumberFormat="1" applyFont="1" applyFill="1" applyAlignment="1">
      <alignment horizontal="right"/>
    </xf>
    <xf numFmtId="39" fontId="0" fillId="0" borderId="0" xfId="0" applyNumberFormat="1" applyFont="1" applyFill="1" applyAlignment="1">
      <alignment horizontal="right"/>
    </xf>
    <xf numFmtId="39" fontId="14" fillId="0" borderId="0" xfId="0" applyNumberFormat="1" applyFont="1" applyFill="1" applyAlignment="1">
      <alignment horizontal="right" vertical="center"/>
    </xf>
    <xf numFmtId="39" fontId="0" fillId="0" borderId="0" xfId="0" applyNumberFormat="1" applyFont="1" applyFill="1" applyAlignment="1">
      <alignment horizontal="right" vertical="center"/>
    </xf>
    <xf numFmtId="39" fontId="0" fillId="0" borderId="0" xfId="0" applyNumberFormat="1" applyFont="1" applyFill="1" applyBorder="1" applyAlignment="1">
      <alignment horizontal="right" vertical="center"/>
    </xf>
    <xf numFmtId="4" fontId="0" fillId="0" borderId="0" xfId="59" applyNumberFormat="1" applyFont="1" applyBorder="1" applyAlignment="1">
      <alignment horizontal="center" vertical="top"/>
      <protection/>
    </xf>
    <xf numFmtId="2" fontId="0" fillId="0" borderId="0" xfId="59" applyNumberFormat="1" applyFont="1" applyBorder="1" applyAlignment="1">
      <alignment horizontal="justify" vertical="top"/>
      <protection/>
    </xf>
    <xf numFmtId="4" fontId="0" fillId="0" borderId="0" xfId="0" applyNumberFormat="1" applyFont="1" applyBorder="1" applyAlignment="1">
      <alignment horizontal="right"/>
    </xf>
    <xf numFmtId="39" fontId="2" fillId="37" borderId="0" xfId="0" applyNumberFormat="1" applyFont="1" applyFill="1" applyBorder="1" applyAlignment="1">
      <alignment horizontal="right" vertical="center" wrapText="1"/>
    </xf>
    <xf numFmtId="4" fontId="0" fillId="0" borderId="0" xfId="0" applyNumberFormat="1" applyFont="1" applyAlignment="1">
      <alignment horizontal="center" vertical="center"/>
    </xf>
    <xf numFmtId="0" fontId="7" fillId="0" borderId="0" xfId="0" applyFont="1" applyBorder="1" applyAlignment="1">
      <alignment horizontal="left"/>
    </xf>
    <xf numFmtId="49" fontId="2" fillId="36" borderId="0" xfId="0" applyNumberFormat="1" applyFont="1" applyFill="1" applyBorder="1" applyAlignment="1">
      <alignment horizontal="left" vertical="top" wrapText="1"/>
    </xf>
    <xf numFmtId="0" fontId="2" fillId="35" borderId="0" xfId="0" applyNumberFormat="1" applyFont="1" applyFill="1" applyBorder="1" applyAlignment="1">
      <alignment horizontal="left" vertical="top"/>
    </xf>
    <xf numFmtId="0" fontId="7" fillId="0" borderId="0" xfId="0" applyFont="1" applyAlignment="1">
      <alignment vertical="top" wrapText="1"/>
    </xf>
    <xf numFmtId="0" fontId="2" fillId="37" borderId="11" xfId="0" applyFont="1" applyFill="1" applyBorder="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xf>
    <xf numFmtId="0" fontId="14" fillId="0" borderId="0" xfId="0" applyFont="1" applyAlignment="1">
      <alignment vertical="top"/>
    </xf>
    <xf numFmtId="0" fontId="2" fillId="0" borderId="0" xfId="0" applyFont="1" applyBorder="1" applyAlignment="1">
      <alignment horizontal="center" vertical="center" wrapText="1"/>
    </xf>
    <xf numFmtId="0" fontId="0" fillId="39" borderId="15" xfId="0" applyNumberFormat="1" applyFont="1" applyFill="1" applyBorder="1" applyAlignment="1">
      <alignment vertical="top" wrapText="1"/>
    </xf>
    <xf numFmtId="0" fontId="0" fillId="39" borderId="0" xfId="0" applyNumberFormat="1" applyFont="1" applyFill="1" applyBorder="1" applyAlignment="1">
      <alignment vertical="top" wrapText="1"/>
    </xf>
    <xf numFmtId="14" fontId="2" fillId="37" borderId="0" xfId="0" applyNumberFormat="1" applyFont="1" applyFill="1" applyAlignment="1">
      <alignment horizontal="left" vertical="center" wrapText="1"/>
    </xf>
    <xf numFmtId="14" fontId="0" fillId="0" borderId="0" xfId="0" applyNumberFormat="1" applyFont="1" applyAlignment="1">
      <alignment horizontal="left" vertical="top" wrapText="1"/>
    </xf>
    <xf numFmtId="14" fontId="0" fillId="0" borderId="1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14" fontId="2" fillId="37" borderId="0" xfId="0" applyNumberFormat="1" applyFont="1" applyFill="1" applyAlignment="1" quotePrefix="1">
      <alignment horizontal="left" vertical="center" wrapText="1"/>
    </xf>
    <xf numFmtId="0" fontId="0" fillId="0" borderId="17" xfId="0" applyFont="1" applyBorder="1" applyAlignment="1">
      <alignment horizontal="left" vertical="top" wrapText="1"/>
    </xf>
    <xf numFmtId="0" fontId="16" fillId="0" borderId="0" xfId="0" applyFont="1" applyAlignment="1">
      <alignment horizontal="left" vertical="top"/>
    </xf>
    <xf numFmtId="0" fontId="19"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Alignment="1">
      <alignment vertical="top" wrapText="1"/>
    </xf>
    <xf numFmtId="0" fontId="7" fillId="0" borderId="0" xfId="0" applyFont="1" applyAlignment="1">
      <alignment vertical="top" wrapText="1"/>
    </xf>
    <xf numFmtId="4" fontId="20" fillId="0" borderId="0" xfId="0" applyNumberFormat="1" applyFont="1" applyBorder="1" applyAlignment="1">
      <alignment horizontal="right" vertical="top" wrapText="1"/>
    </xf>
    <xf numFmtId="4" fontId="20" fillId="0" borderId="0" xfId="0" applyNumberFormat="1" applyFont="1" applyBorder="1" applyAlignment="1">
      <alignment wrapText="1"/>
    </xf>
    <xf numFmtId="4" fontId="20" fillId="0" borderId="0" xfId="0" applyNumberFormat="1" applyFont="1" applyBorder="1" applyAlignment="1">
      <alignment vertical="center" wrapText="1"/>
    </xf>
    <xf numFmtId="4" fontId="20" fillId="0" borderId="14" xfId="0" applyNumberFormat="1" applyFont="1" applyBorder="1" applyAlignment="1">
      <alignment/>
    </xf>
    <xf numFmtId="4" fontId="20" fillId="0" borderId="16" xfId="0" applyNumberFormat="1" applyFont="1" applyBorder="1" applyAlignment="1">
      <alignment/>
    </xf>
    <xf numFmtId="0" fontId="0" fillId="0" borderId="0" xfId="0" applyFont="1" applyAlignment="1">
      <alignment horizontal="right" wrapText="1"/>
    </xf>
    <xf numFmtId="0" fontId="0" fillId="0" borderId="0" xfId="0" applyAlignment="1">
      <alignment horizontal="right"/>
    </xf>
    <xf numFmtId="4" fontId="20" fillId="0" borderId="0" xfId="0" applyNumberFormat="1" applyFont="1" applyAlignment="1">
      <alignment vertical="top" wrapText="1"/>
    </xf>
    <xf numFmtId="4" fontId="0" fillId="0" borderId="0" xfId="0" applyNumberFormat="1" applyBorder="1" applyAlignment="1">
      <alignment wrapText="1"/>
    </xf>
    <xf numFmtId="4" fontId="20" fillId="0" borderId="0" xfId="0" applyNumberFormat="1" applyFont="1" applyAlignment="1">
      <alignment horizontal="right" wrapText="1"/>
    </xf>
    <xf numFmtId="4" fontId="20" fillId="0" borderId="0" xfId="0" applyNumberFormat="1" applyFont="1" applyAlignment="1">
      <alignment wrapText="1"/>
    </xf>
    <xf numFmtId="0" fontId="18"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left"/>
    </xf>
    <xf numFmtId="0" fontId="8" fillId="0" borderId="0" xfId="0" applyFont="1" applyAlignment="1">
      <alignment horizontal="left"/>
    </xf>
    <xf numFmtId="187" fontId="18" fillId="0" borderId="0" xfId="42" applyNumberFormat="1" applyFont="1" applyAlignment="1">
      <alignment horizontal="center"/>
    </xf>
    <xf numFmtId="187" fontId="18" fillId="0" borderId="0" xfId="0" applyNumberFormat="1" applyFont="1" applyAlignment="1">
      <alignment horizontal="center"/>
    </xf>
    <xf numFmtId="0" fontId="18" fillId="0" borderId="0" xfId="0" applyFont="1" applyAlignment="1">
      <alignment horizontal="right"/>
    </xf>
    <xf numFmtId="188" fontId="18" fillId="0" borderId="0" xfId="0" applyNumberFormat="1" applyFont="1" applyAlignment="1">
      <alignment horizontal="center"/>
    </xf>
    <xf numFmtId="0" fontId="8" fillId="0" borderId="0" xfId="0" applyFont="1" applyAlignment="1">
      <alignment horizontal="center"/>
    </xf>
    <xf numFmtId="0" fontId="18"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60"/>
  <sheetViews>
    <sheetView view="pageBreakPreview" zoomScaleSheetLayoutView="100" workbookViewId="0" topLeftCell="A15">
      <selection activeCell="E6" sqref="E6"/>
    </sheetView>
  </sheetViews>
  <sheetFormatPr defaultColWidth="9.140625" defaultRowHeight="12.75"/>
  <cols>
    <col min="1" max="1" width="5.7109375" style="0" customWidth="1"/>
    <col min="2" max="2" width="44.7109375" style="0" customWidth="1"/>
    <col min="3" max="3" width="8.7109375" style="0" customWidth="1"/>
    <col min="4" max="4" width="8.8515625" style="234" customWidth="1"/>
    <col min="5" max="8" width="11.7109375" style="166" customWidth="1"/>
    <col min="10" max="10" width="6.00390625" style="0" bestFit="1" customWidth="1"/>
    <col min="11" max="11" width="10.7109375" style="0" bestFit="1" customWidth="1"/>
    <col min="12" max="12" width="3.7109375" style="0" bestFit="1" customWidth="1"/>
    <col min="13" max="13" width="10.421875" style="0" bestFit="1" customWidth="1"/>
    <col min="14" max="14" width="3.140625" style="0" bestFit="1" customWidth="1"/>
    <col min="15" max="15" width="5.57421875" style="0" bestFit="1" customWidth="1"/>
  </cols>
  <sheetData>
    <row r="1" spans="1:8" ht="15">
      <c r="A1" s="14" t="s">
        <v>301</v>
      </c>
      <c r="B1" s="15"/>
      <c r="C1" s="15"/>
      <c r="D1" s="197"/>
      <c r="E1" s="194"/>
      <c r="F1" s="194"/>
      <c r="G1" s="194"/>
      <c r="H1" s="194"/>
    </row>
    <row r="2" spans="1:8" ht="15.75" thickBot="1">
      <c r="A2" s="17"/>
      <c r="B2" s="14"/>
      <c r="C2" s="14"/>
      <c r="D2" s="198"/>
      <c r="E2" s="195"/>
      <c r="F2" s="195"/>
      <c r="G2" s="195"/>
      <c r="H2" s="195"/>
    </row>
    <row r="3" spans="1:15" ht="39" thickBot="1">
      <c r="A3" s="18" t="s">
        <v>168</v>
      </c>
      <c r="B3" s="19" t="s">
        <v>82</v>
      </c>
      <c r="C3" s="19" t="s">
        <v>83</v>
      </c>
      <c r="D3" s="199" t="s">
        <v>70</v>
      </c>
      <c r="E3" s="19" t="s">
        <v>865</v>
      </c>
      <c r="F3" s="19" t="s">
        <v>866</v>
      </c>
      <c r="G3" s="19" t="s">
        <v>867</v>
      </c>
      <c r="H3" s="19" t="s">
        <v>868</v>
      </c>
      <c r="I3" s="200"/>
      <c r="J3" s="201"/>
      <c r="K3" s="202"/>
      <c r="L3" s="203"/>
      <c r="M3" s="204"/>
      <c r="N3" s="203"/>
      <c r="O3" s="205"/>
    </row>
    <row r="4" spans="1:8" ht="12.75">
      <c r="A4" s="18"/>
      <c r="B4" s="19"/>
      <c r="C4" s="19"/>
      <c r="D4" s="199"/>
      <c r="E4" s="196"/>
      <c r="F4" s="196"/>
      <c r="G4" s="196"/>
      <c r="H4" s="196"/>
    </row>
    <row r="5" spans="1:8" ht="12.75">
      <c r="A5" s="104" t="s">
        <v>84</v>
      </c>
      <c r="B5" s="119" t="s">
        <v>302</v>
      </c>
      <c r="C5" s="105"/>
      <c r="D5" s="206"/>
      <c r="E5" s="106"/>
      <c r="F5" s="106"/>
      <c r="G5" s="106"/>
      <c r="H5" s="106"/>
    </row>
    <row r="6" spans="1:8" ht="12.75">
      <c r="A6" s="107"/>
      <c r="B6" s="108"/>
      <c r="C6" s="39"/>
      <c r="D6" s="207"/>
      <c r="E6" s="40"/>
      <c r="F6" s="40"/>
      <c r="G6" s="40"/>
      <c r="H6" s="40"/>
    </row>
    <row r="7" spans="1:8" ht="12.75">
      <c r="A7" s="208"/>
      <c r="B7" s="209" t="s">
        <v>258</v>
      </c>
      <c r="C7" s="210"/>
      <c r="D7" s="211"/>
      <c r="E7" s="212"/>
      <c r="F7" s="212"/>
      <c r="G7" s="212"/>
      <c r="H7" s="212"/>
    </row>
    <row r="8" spans="1:8" ht="12.75">
      <c r="A8" s="107"/>
      <c r="B8" s="108"/>
      <c r="C8" s="39"/>
      <c r="D8" s="207"/>
      <c r="E8" s="40"/>
      <c r="F8" s="40"/>
      <c r="G8" s="40"/>
      <c r="H8" s="40"/>
    </row>
    <row r="9" spans="1:8" ht="38.25" hidden="1">
      <c r="A9" s="238">
        <v>1</v>
      </c>
      <c r="B9" s="239" t="s">
        <v>303</v>
      </c>
      <c r="C9" s="240"/>
      <c r="D9" s="219"/>
      <c r="E9" s="241"/>
      <c r="F9" s="241"/>
      <c r="G9" s="241"/>
      <c r="H9" s="241"/>
    </row>
    <row r="10" spans="1:9" ht="12.75" hidden="1">
      <c r="A10" s="242"/>
      <c r="B10" s="243" t="s">
        <v>304</v>
      </c>
      <c r="C10" s="244" t="s">
        <v>72</v>
      </c>
      <c r="D10" s="219">
        <v>0</v>
      </c>
      <c r="E10" s="241">
        <f>I10*$K$3</f>
        <v>0</v>
      </c>
      <c r="F10" s="241"/>
      <c r="G10" s="241"/>
      <c r="H10" s="241">
        <f>D10*E10</f>
        <v>0</v>
      </c>
      <c r="I10" s="220">
        <v>2.5</v>
      </c>
    </row>
    <row r="11" spans="1:8" ht="12.75" hidden="1">
      <c r="A11" s="107"/>
      <c r="B11" s="108"/>
      <c r="C11" s="39"/>
      <c r="D11" s="207"/>
      <c r="E11" s="40"/>
      <c r="F11" s="40"/>
      <c r="G11" s="40"/>
      <c r="H11" s="40"/>
    </row>
    <row r="12" spans="1:8" ht="51">
      <c r="A12" s="213">
        <v>1</v>
      </c>
      <c r="B12" s="3" t="s">
        <v>305</v>
      </c>
      <c r="C12" s="214"/>
      <c r="D12" s="215"/>
      <c r="E12" s="216"/>
      <c r="F12" s="216"/>
      <c r="G12" s="216"/>
      <c r="H12" s="216"/>
    </row>
    <row r="13" spans="1:9" ht="12.75">
      <c r="A13" s="217"/>
      <c r="B13" s="1" t="s">
        <v>304</v>
      </c>
      <c r="C13" s="218" t="s">
        <v>72</v>
      </c>
      <c r="D13" s="216">
        <v>48</v>
      </c>
      <c r="E13" s="216">
        <f>I13*$K$3</f>
        <v>0</v>
      </c>
      <c r="F13" s="216">
        <f>E13*1.2</f>
        <v>0</v>
      </c>
      <c r="G13" s="216">
        <f>D13*E13</f>
        <v>0</v>
      </c>
      <c r="H13" s="216">
        <f>D13*F13</f>
        <v>0</v>
      </c>
      <c r="I13" s="220"/>
    </row>
    <row r="14" spans="1:8" ht="12.75">
      <c r="A14" s="213"/>
      <c r="B14" s="2"/>
      <c r="C14" s="214"/>
      <c r="D14" s="216"/>
      <c r="E14" s="216"/>
      <c r="F14" s="216"/>
      <c r="G14" s="216"/>
      <c r="H14" s="216"/>
    </row>
    <row r="15" spans="1:8" ht="38.25">
      <c r="A15" s="213">
        <v>2</v>
      </c>
      <c r="B15" s="3" t="s">
        <v>306</v>
      </c>
      <c r="C15" s="214"/>
      <c r="D15" s="216"/>
      <c r="E15" s="216"/>
      <c r="F15" s="216"/>
      <c r="G15" s="216"/>
      <c r="H15" s="216"/>
    </row>
    <row r="16" spans="1:9" ht="12.75">
      <c r="A16" s="217"/>
      <c r="B16" s="1" t="s">
        <v>304</v>
      </c>
      <c r="C16" s="218" t="s">
        <v>72</v>
      </c>
      <c r="D16" s="192">
        <v>3</v>
      </c>
      <c r="E16" s="216">
        <f>I16*$K$3</f>
        <v>0</v>
      </c>
      <c r="F16" s="216">
        <f>E16*1.2</f>
        <v>0</v>
      </c>
      <c r="G16" s="216">
        <f>D16*E16</f>
        <v>0</v>
      </c>
      <c r="H16" s="216">
        <f>D16*F16</f>
        <v>0</v>
      </c>
      <c r="I16" s="220"/>
    </row>
    <row r="17" spans="1:8" ht="12.75">
      <c r="A17" s="213"/>
      <c r="B17" s="2"/>
      <c r="C17" s="214"/>
      <c r="D17" s="216"/>
      <c r="E17" s="216"/>
      <c r="F17" s="216"/>
      <c r="G17" s="216"/>
      <c r="H17" s="216"/>
    </row>
    <row r="18" spans="1:8" ht="51">
      <c r="A18" s="213">
        <v>3</v>
      </c>
      <c r="B18" s="3" t="s">
        <v>307</v>
      </c>
      <c r="D18" s="216"/>
      <c r="E18" s="216"/>
      <c r="F18" s="216"/>
      <c r="G18" s="216"/>
      <c r="H18" s="216"/>
    </row>
    <row r="19" spans="1:9" ht="12.75">
      <c r="A19" s="213"/>
      <c r="B19" s="1" t="s">
        <v>304</v>
      </c>
      <c r="C19" s="218" t="s">
        <v>72</v>
      </c>
      <c r="D19" s="192">
        <v>24</v>
      </c>
      <c r="E19" s="216">
        <f>I19*$K$3</f>
        <v>0</v>
      </c>
      <c r="F19" s="216">
        <f>E19*1.2</f>
        <v>0</v>
      </c>
      <c r="G19" s="216">
        <f>D19*E19</f>
        <v>0</v>
      </c>
      <c r="H19" s="216">
        <f>D19*F19</f>
        <v>0</v>
      </c>
      <c r="I19" s="220"/>
    </row>
    <row r="20" spans="1:8" ht="12.75" hidden="1">
      <c r="A20" s="213"/>
      <c r="B20" s="1"/>
      <c r="C20" s="218"/>
      <c r="D20" s="216"/>
      <c r="E20" s="216"/>
      <c r="F20" s="216"/>
      <c r="G20" s="216"/>
      <c r="H20" s="216"/>
    </row>
    <row r="21" spans="1:8" ht="38.25" hidden="1">
      <c r="A21" s="213">
        <v>3</v>
      </c>
      <c r="B21" s="221" t="s">
        <v>308</v>
      </c>
      <c r="C21" s="214"/>
      <c r="D21" s="216"/>
      <c r="E21" s="216"/>
      <c r="F21" s="216"/>
      <c r="G21" s="216"/>
      <c r="H21" s="216"/>
    </row>
    <row r="22" spans="1:9" ht="12.75" hidden="1">
      <c r="A22" s="213"/>
      <c r="B22" s="1" t="s">
        <v>304</v>
      </c>
      <c r="C22" s="218" t="s">
        <v>72</v>
      </c>
      <c r="D22" s="241">
        <v>0</v>
      </c>
      <c r="E22" s="216">
        <f>I22*$K$3</f>
        <v>0</v>
      </c>
      <c r="F22" s="216"/>
      <c r="G22" s="216"/>
      <c r="H22" s="216">
        <f>D22*E22</f>
        <v>0</v>
      </c>
      <c r="I22" s="220"/>
    </row>
    <row r="23" spans="1:9" ht="12.75" hidden="1">
      <c r="A23" s="213"/>
      <c r="B23" s="1"/>
      <c r="C23" s="218"/>
      <c r="D23" s="216"/>
      <c r="E23" s="216"/>
      <c r="F23" s="216"/>
      <c r="G23" s="216"/>
      <c r="H23" s="216"/>
      <c r="I23" s="220"/>
    </row>
    <row r="24" spans="1:8" ht="38.25" hidden="1">
      <c r="A24" s="213">
        <v>4</v>
      </c>
      <c r="B24" s="221" t="s">
        <v>309</v>
      </c>
      <c r="C24" s="214"/>
      <c r="D24" s="216"/>
      <c r="E24" s="216"/>
      <c r="F24" s="216"/>
      <c r="G24" s="216"/>
      <c r="H24" s="216"/>
    </row>
    <row r="25" spans="1:9" ht="12.75" hidden="1">
      <c r="A25" s="213"/>
      <c r="B25" s="1" t="s">
        <v>304</v>
      </c>
      <c r="C25" s="218" t="s">
        <v>72</v>
      </c>
      <c r="D25" s="241">
        <v>0</v>
      </c>
      <c r="E25" s="216">
        <f>I25*$K$3</f>
        <v>0</v>
      </c>
      <c r="F25" s="216"/>
      <c r="G25" s="216"/>
      <c r="H25" s="216">
        <f>D25*E25</f>
        <v>0</v>
      </c>
      <c r="I25" s="220"/>
    </row>
    <row r="26" spans="1:9" ht="12.75" hidden="1">
      <c r="A26" s="213"/>
      <c r="B26" s="1"/>
      <c r="C26" s="218"/>
      <c r="D26" s="216"/>
      <c r="E26" s="216"/>
      <c r="F26" s="216"/>
      <c r="G26" s="216"/>
      <c r="H26" s="216"/>
      <c r="I26" s="220"/>
    </row>
    <row r="27" spans="1:8" ht="38.25" hidden="1">
      <c r="A27" s="213">
        <v>4</v>
      </c>
      <c r="B27" s="221" t="s">
        <v>310</v>
      </c>
      <c r="C27" s="214"/>
      <c r="D27" s="216"/>
      <c r="E27" s="216"/>
      <c r="F27" s="216"/>
      <c r="G27" s="216"/>
      <c r="H27" s="216"/>
    </row>
    <row r="28" spans="1:9" ht="12.75" hidden="1">
      <c r="A28" s="213"/>
      <c r="B28" s="1" t="s">
        <v>304</v>
      </c>
      <c r="C28" s="218" t="s">
        <v>72</v>
      </c>
      <c r="D28" s="241">
        <v>0</v>
      </c>
      <c r="E28" s="216">
        <f>I28*$K$3</f>
        <v>0</v>
      </c>
      <c r="F28" s="216"/>
      <c r="G28" s="216"/>
      <c r="H28" s="216">
        <f>D28*E28</f>
        <v>0</v>
      </c>
      <c r="I28" s="220"/>
    </row>
    <row r="29" spans="1:9" ht="12.75">
      <c r="A29" s="213"/>
      <c r="B29" s="1"/>
      <c r="C29" s="218"/>
      <c r="D29" s="216"/>
      <c r="E29" s="216"/>
      <c r="F29" s="216"/>
      <c r="G29" s="216"/>
      <c r="H29" s="216"/>
      <c r="I29" s="220"/>
    </row>
    <row r="30" spans="1:9" ht="38.25">
      <c r="A30" s="213">
        <v>4</v>
      </c>
      <c r="B30" s="3" t="s">
        <v>311</v>
      </c>
      <c r="D30" s="216"/>
      <c r="E30" s="216"/>
      <c r="F30" s="216"/>
      <c r="G30" s="216"/>
      <c r="H30" s="216"/>
      <c r="I30" s="220"/>
    </row>
    <row r="31" spans="1:9" ht="12.75">
      <c r="A31" s="213"/>
      <c r="B31" s="1" t="s">
        <v>304</v>
      </c>
      <c r="C31" s="218" t="s">
        <v>72</v>
      </c>
      <c r="D31" s="216">
        <v>9</v>
      </c>
      <c r="E31" s="216">
        <f>I31*$K$3</f>
        <v>0</v>
      </c>
      <c r="F31" s="216">
        <f>E31*1.2</f>
        <v>0</v>
      </c>
      <c r="G31" s="216">
        <f>D31*E31</f>
        <v>0</v>
      </c>
      <c r="H31" s="216">
        <f>D31*F31</f>
        <v>0</v>
      </c>
      <c r="I31" s="220"/>
    </row>
    <row r="32" spans="1:9" ht="12.75">
      <c r="A32" s="213"/>
      <c r="B32" s="1"/>
      <c r="C32" s="218"/>
      <c r="D32" s="216"/>
      <c r="E32" s="216"/>
      <c r="F32" s="216"/>
      <c r="G32" s="216"/>
      <c r="H32" s="216"/>
      <c r="I32" s="220"/>
    </row>
    <row r="33" spans="1:9" ht="38.25">
      <c r="A33" s="213">
        <v>5</v>
      </c>
      <c r="B33" s="3" t="s">
        <v>312</v>
      </c>
      <c r="C33" s="3"/>
      <c r="D33" s="216"/>
      <c r="E33" s="216"/>
      <c r="F33" s="216"/>
      <c r="G33" s="216"/>
      <c r="H33" s="216"/>
      <c r="I33" s="220"/>
    </row>
    <row r="34" spans="1:9" ht="12.75">
      <c r="A34" s="213"/>
      <c r="B34" s="1" t="s">
        <v>304</v>
      </c>
      <c r="C34" s="218" t="s">
        <v>72</v>
      </c>
      <c r="D34" s="216">
        <v>9</v>
      </c>
      <c r="E34" s="216">
        <f>I34*$K$3</f>
        <v>0</v>
      </c>
      <c r="F34" s="216">
        <f>E34*1.2</f>
        <v>0</v>
      </c>
      <c r="G34" s="216">
        <f>D34*E34</f>
        <v>0</v>
      </c>
      <c r="H34" s="216">
        <f>D34*F34</f>
        <v>0</v>
      </c>
      <c r="I34" s="220"/>
    </row>
    <row r="35" spans="1:8" ht="14.25">
      <c r="A35" s="213"/>
      <c r="B35" s="222"/>
      <c r="C35" s="214"/>
      <c r="D35" s="216"/>
      <c r="E35" s="216"/>
      <c r="F35" s="216"/>
      <c r="G35" s="216"/>
      <c r="H35" s="216"/>
    </row>
    <row r="36" spans="1:8" ht="38.25">
      <c r="A36" s="213">
        <v>6</v>
      </c>
      <c r="B36" s="223" t="s">
        <v>313</v>
      </c>
      <c r="C36" s="3"/>
      <c r="D36" s="216"/>
      <c r="E36" s="216"/>
      <c r="F36" s="216"/>
      <c r="G36" s="216"/>
      <c r="H36" s="216"/>
    </row>
    <row r="37" spans="1:9" ht="12.75">
      <c r="A37" s="213"/>
      <c r="B37" s="1" t="s">
        <v>304</v>
      </c>
      <c r="C37" s="218" t="s">
        <v>72</v>
      </c>
      <c r="D37" s="192">
        <v>1</v>
      </c>
      <c r="E37" s="216">
        <f>I37*$K$3</f>
        <v>0</v>
      </c>
      <c r="F37" s="216">
        <f>E37*1.2</f>
        <v>0</v>
      </c>
      <c r="G37" s="216">
        <f>D37*E37</f>
        <v>0</v>
      </c>
      <c r="H37" s="216">
        <f>D37*F37</f>
        <v>0</v>
      </c>
      <c r="I37" s="220"/>
    </row>
    <row r="38" spans="1:8" ht="12.75">
      <c r="A38" s="213"/>
      <c r="B38" s="1"/>
      <c r="C38" s="214"/>
      <c r="D38" s="192"/>
      <c r="E38" s="216"/>
      <c r="F38" s="216"/>
      <c r="G38" s="216"/>
      <c r="H38" s="216"/>
    </row>
    <row r="39" spans="1:8" ht="38.25">
      <c r="A39" s="213">
        <v>7</v>
      </c>
      <c r="B39" s="3" t="s">
        <v>314</v>
      </c>
      <c r="C39" s="214"/>
      <c r="D39" s="192"/>
      <c r="E39" s="216"/>
      <c r="F39" s="216"/>
      <c r="G39" s="216"/>
      <c r="H39" s="216"/>
    </row>
    <row r="40" spans="1:9" ht="12.75">
      <c r="A40" s="213"/>
      <c r="B40" s="1" t="s">
        <v>304</v>
      </c>
      <c r="C40" s="218" t="s">
        <v>72</v>
      </c>
      <c r="D40" s="192">
        <v>1</v>
      </c>
      <c r="E40" s="216">
        <f>I40*$K$3</f>
        <v>0</v>
      </c>
      <c r="F40" s="216">
        <f>E40*1.2</f>
        <v>0</v>
      </c>
      <c r="G40" s="216">
        <f>D40*E40</f>
        <v>0</v>
      </c>
      <c r="H40" s="216">
        <f>D40*F40</f>
        <v>0</v>
      </c>
      <c r="I40" s="220"/>
    </row>
    <row r="41" spans="1:9" ht="12.75">
      <c r="A41" s="213"/>
      <c r="B41" s="1"/>
      <c r="C41" s="218"/>
      <c r="D41" s="241"/>
      <c r="E41" s="216"/>
      <c r="F41" s="216"/>
      <c r="G41" s="216"/>
      <c r="H41" s="216"/>
      <c r="I41" s="220"/>
    </row>
    <row r="42" spans="1:8" ht="38.25">
      <c r="A42" s="213">
        <v>8</v>
      </c>
      <c r="B42" s="3" t="s">
        <v>398</v>
      </c>
      <c r="C42" s="214"/>
      <c r="D42" s="216"/>
      <c r="E42" s="216"/>
      <c r="F42" s="216"/>
      <c r="G42" s="216"/>
      <c r="H42" s="216"/>
    </row>
    <row r="43" spans="1:9" ht="12.75">
      <c r="A43" s="213"/>
      <c r="B43" s="1" t="s">
        <v>315</v>
      </c>
      <c r="C43" s="218" t="s">
        <v>72</v>
      </c>
      <c r="D43" s="192">
        <v>9</v>
      </c>
      <c r="E43" s="216">
        <f>I43*$K$3</f>
        <v>0</v>
      </c>
      <c r="F43" s="216">
        <f>E43*1.2</f>
        <v>0</v>
      </c>
      <c r="G43" s="216">
        <f>D43*E43</f>
        <v>0</v>
      </c>
      <c r="H43" s="216">
        <f>D43*F43</f>
        <v>0</v>
      </c>
      <c r="I43" s="220"/>
    </row>
    <row r="44" spans="1:9" ht="12.75">
      <c r="A44" s="213"/>
      <c r="B44" s="1"/>
      <c r="C44" s="218"/>
      <c r="D44" s="216"/>
      <c r="E44" s="216"/>
      <c r="F44" s="216"/>
      <c r="G44" s="216"/>
      <c r="H44" s="216"/>
      <c r="I44" s="220"/>
    </row>
    <row r="45" spans="1:8" ht="76.5">
      <c r="A45" s="213">
        <v>9</v>
      </c>
      <c r="B45" s="3" t="s">
        <v>399</v>
      </c>
      <c r="C45" s="214"/>
      <c r="D45" s="216"/>
      <c r="E45" s="216"/>
      <c r="F45" s="216"/>
      <c r="G45" s="216"/>
      <c r="H45" s="216"/>
    </row>
    <row r="46" spans="1:9" ht="12.75">
      <c r="A46" s="213"/>
      <c r="B46" s="1" t="s">
        <v>316</v>
      </c>
      <c r="C46" s="224" t="s">
        <v>317</v>
      </c>
      <c r="D46" s="216">
        <v>6</v>
      </c>
      <c r="E46" s="216">
        <f>I46*$K$3</f>
        <v>0</v>
      </c>
      <c r="F46" s="216">
        <f>E46*1.2</f>
        <v>0</v>
      </c>
      <c r="G46" s="216">
        <f>D46*E46</f>
        <v>0</v>
      </c>
      <c r="H46" s="216">
        <f>D46*F46</f>
        <v>0</v>
      </c>
      <c r="I46" s="220"/>
    </row>
    <row r="47" spans="1:8" ht="12.75" hidden="1">
      <c r="A47" s="213"/>
      <c r="B47" s="1"/>
      <c r="C47" s="214"/>
      <c r="D47" s="216"/>
      <c r="E47" s="216"/>
      <c r="F47" s="216"/>
      <c r="G47" s="216"/>
      <c r="H47" s="216"/>
    </row>
    <row r="48" spans="1:8" ht="51" hidden="1">
      <c r="A48" s="213">
        <v>1</v>
      </c>
      <c r="B48" s="3" t="s">
        <v>318</v>
      </c>
      <c r="D48" s="216"/>
      <c r="E48" s="216"/>
      <c r="F48" s="216"/>
      <c r="G48" s="216"/>
      <c r="H48" s="216"/>
    </row>
    <row r="49" spans="1:8" ht="12.75" hidden="1">
      <c r="A49" s="213"/>
      <c r="B49" s="2" t="s">
        <v>319</v>
      </c>
      <c r="C49" s="214"/>
      <c r="D49" s="216"/>
      <c r="E49" s="216"/>
      <c r="F49" s="216"/>
      <c r="G49" s="216"/>
      <c r="H49" s="216"/>
    </row>
    <row r="50" spans="1:9" ht="12.75" hidden="1">
      <c r="A50" s="213"/>
      <c r="B50" s="2" t="s">
        <v>320</v>
      </c>
      <c r="C50" s="218" t="s">
        <v>67</v>
      </c>
      <c r="D50" s="241">
        <v>0</v>
      </c>
      <c r="E50" s="216">
        <f aca="true" t="shared" si="0" ref="E50:E58">I50*$K$3</f>
        <v>0</v>
      </c>
      <c r="F50" s="216"/>
      <c r="G50" s="216"/>
      <c r="H50" s="216">
        <f aca="true" t="shared" si="1" ref="H50:H58">D50*E50</f>
        <v>0</v>
      </c>
      <c r="I50" s="220"/>
    </row>
    <row r="51" spans="1:9" ht="12.75" hidden="1">
      <c r="A51" s="213"/>
      <c r="B51" s="2" t="s">
        <v>321</v>
      </c>
      <c r="C51" s="218" t="s">
        <v>67</v>
      </c>
      <c r="D51" s="241">
        <v>0</v>
      </c>
      <c r="E51" s="216">
        <f t="shared" si="0"/>
        <v>0</v>
      </c>
      <c r="F51" s="216"/>
      <c r="G51" s="216"/>
      <c r="H51" s="216">
        <f t="shared" si="1"/>
        <v>0</v>
      </c>
      <c r="I51" s="220"/>
    </row>
    <row r="52" spans="1:9" ht="12.75" hidden="1">
      <c r="A52" s="213"/>
      <c r="B52" s="2" t="s">
        <v>322</v>
      </c>
      <c r="C52" s="218" t="s">
        <v>67</v>
      </c>
      <c r="D52" s="241">
        <v>0</v>
      </c>
      <c r="E52" s="216">
        <f t="shared" si="0"/>
        <v>0</v>
      </c>
      <c r="F52" s="216"/>
      <c r="G52" s="216"/>
      <c r="H52" s="216">
        <f t="shared" si="1"/>
        <v>0</v>
      </c>
      <c r="I52" s="220"/>
    </row>
    <row r="53" spans="1:9" ht="12.75" hidden="1">
      <c r="A53" s="213"/>
      <c r="B53" s="2" t="s">
        <v>323</v>
      </c>
      <c r="C53" s="218" t="s">
        <v>67</v>
      </c>
      <c r="D53" s="241">
        <v>0</v>
      </c>
      <c r="E53" s="216">
        <f t="shared" si="0"/>
        <v>0</v>
      </c>
      <c r="F53" s="216"/>
      <c r="G53" s="216"/>
      <c r="H53" s="216">
        <f t="shared" si="1"/>
        <v>0</v>
      </c>
      <c r="I53" s="220"/>
    </row>
    <row r="54" spans="1:9" ht="12.75" hidden="1">
      <c r="A54" s="213"/>
      <c r="B54" s="2" t="s">
        <v>324</v>
      </c>
      <c r="C54" s="218" t="s">
        <v>67</v>
      </c>
      <c r="D54" s="241">
        <v>0</v>
      </c>
      <c r="E54" s="216">
        <f t="shared" si="0"/>
        <v>0</v>
      </c>
      <c r="F54" s="216"/>
      <c r="G54" s="216"/>
      <c r="H54" s="216">
        <f t="shared" si="1"/>
        <v>0</v>
      </c>
      <c r="I54" s="220"/>
    </row>
    <row r="55" spans="1:9" ht="12.75" hidden="1">
      <c r="A55" s="213"/>
      <c r="B55" s="2" t="s">
        <v>325</v>
      </c>
      <c r="C55" s="218" t="s">
        <v>67</v>
      </c>
      <c r="D55" s="241">
        <v>0</v>
      </c>
      <c r="E55" s="216">
        <f t="shared" si="0"/>
        <v>0</v>
      </c>
      <c r="F55" s="216"/>
      <c r="G55" s="216"/>
      <c r="H55" s="216">
        <f t="shared" si="1"/>
        <v>0</v>
      </c>
      <c r="I55" s="220"/>
    </row>
    <row r="56" spans="1:9" ht="12.75" hidden="1">
      <c r="A56" s="213"/>
      <c r="B56" s="2" t="s">
        <v>326</v>
      </c>
      <c r="C56" s="218" t="s">
        <v>67</v>
      </c>
      <c r="D56" s="241">
        <v>0</v>
      </c>
      <c r="E56" s="216">
        <f t="shared" si="0"/>
        <v>0</v>
      </c>
      <c r="F56" s="216"/>
      <c r="G56" s="216"/>
      <c r="H56" s="216">
        <f t="shared" si="1"/>
        <v>0</v>
      </c>
      <c r="I56" s="220"/>
    </row>
    <row r="57" spans="1:9" ht="12.75" hidden="1">
      <c r="A57" s="213"/>
      <c r="B57" s="2" t="s">
        <v>327</v>
      </c>
      <c r="C57" s="218" t="s">
        <v>67</v>
      </c>
      <c r="D57" s="241">
        <v>0</v>
      </c>
      <c r="E57" s="216">
        <f t="shared" si="0"/>
        <v>0</v>
      </c>
      <c r="F57" s="216"/>
      <c r="G57" s="216"/>
      <c r="H57" s="216">
        <f t="shared" si="1"/>
        <v>0</v>
      </c>
      <c r="I57" s="220"/>
    </row>
    <row r="58" spans="1:9" ht="12.75" hidden="1">
      <c r="A58" s="213"/>
      <c r="B58" s="2" t="s">
        <v>328</v>
      </c>
      <c r="C58" s="218" t="s">
        <v>67</v>
      </c>
      <c r="D58" s="241">
        <v>0</v>
      </c>
      <c r="E58" s="216">
        <f t="shared" si="0"/>
        <v>0</v>
      </c>
      <c r="F58" s="216"/>
      <c r="G58" s="216"/>
      <c r="H58" s="216">
        <f t="shared" si="1"/>
        <v>0</v>
      </c>
      <c r="I58" s="220"/>
    </row>
    <row r="59" spans="1:8" ht="12.75" hidden="1">
      <c r="A59" s="213"/>
      <c r="B59" s="2"/>
      <c r="C59" s="218"/>
      <c r="D59" s="216"/>
      <c r="E59" s="216"/>
      <c r="F59" s="216"/>
      <c r="G59" s="216"/>
      <c r="H59" s="216"/>
    </row>
    <row r="60" spans="1:8" ht="38.25" hidden="1">
      <c r="A60" s="213">
        <v>8</v>
      </c>
      <c r="B60" s="3" t="s">
        <v>329</v>
      </c>
      <c r="D60" s="216"/>
      <c r="E60" s="216"/>
      <c r="F60" s="216"/>
      <c r="G60" s="216"/>
      <c r="H60" s="216"/>
    </row>
    <row r="61" spans="1:8" ht="12.75" hidden="1">
      <c r="A61" s="213"/>
      <c r="B61" s="2" t="s">
        <v>330</v>
      </c>
      <c r="C61" s="214"/>
      <c r="D61" s="216"/>
      <c r="E61" s="216"/>
      <c r="F61" s="216"/>
      <c r="G61" s="216"/>
      <c r="H61" s="216"/>
    </row>
    <row r="62" spans="1:9" ht="12.75" hidden="1">
      <c r="A62" s="213"/>
      <c r="B62" s="2" t="s">
        <v>331</v>
      </c>
      <c r="C62" s="218" t="s">
        <v>72</v>
      </c>
      <c r="D62" s="241">
        <v>0</v>
      </c>
      <c r="E62" s="216">
        <f aca="true" t="shared" si="2" ref="E62:E70">I62*$K$3</f>
        <v>0</v>
      </c>
      <c r="F62" s="216"/>
      <c r="G62" s="216"/>
      <c r="H62" s="216">
        <f aca="true" t="shared" si="3" ref="H62:H70">D62*E62</f>
        <v>0</v>
      </c>
      <c r="I62" s="220"/>
    </row>
    <row r="63" spans="1:9" ht="12.75" hidden="1">
      <c r="A63" s="213"/>
      <c r="B63" s="2" t="s">
        <v>332</v>
      </c>
      <c r="C63" s="218" t="s">
        <v>72</v>
      </c>
      <c r="D63" s="241">
        <v>0</v>
      </c>
      <c r="E63" s="216">
        <f t="shared" si="2"/>
        <v>0</v>
      </c>
      <c r="F63" s="216"/>
      <c r="G63" s="216"/>
      <c r="H63" s="216">
        <f t="shared" si="3"/>
        <v>0</v>
      </c>
      <c r="I63" s="220"/>
    </row>
    <row r="64" spans="1:9" ht="12.75" hidden="1">
      <c r="A64" s="213"/>
      <c r="B64" s="2" t="s">
        <v>333</v>
      </c>
      <c r="C64" s="218" t="s">
        <v>72</v>
      </c>
      <c r="D64" s="241">
        <v>0</v>
      </c>
      <c r="E64" s="216">
        <f t="shared" si="2"/>
        <v>0</v>
      </c>
      <c r="F64" s="216"/>
      <c r="G64" s="216"/>
      <c r="H64" s="216">
        <f t="shared" si="3"/>
        <v>0</v>
      </c>
      <c r="I64" s="220"/>
    </row>
    <row r="65" spans="1:9" ht="12.75" hidden="1">
      <c r="A65" s="213"/>
      <c r="B65" s="2" t="s">
        <v>334</v>
      </c>
      <c r="C65" s="218" t="s">
        <v>72</v>
      </c>
      <c r="D65" s="241">
        <v>0</v>
      </c>
      <c r="E65" s="216">
        <f t="shared" si="2"/>
        <v>0</v>
      </c>
      <c r="F65" s="216"/>
      <c r="G65" s="216"/>
      <c r="H65" s="216">
        <f t="shared" si="3"/>
        <v>0</v>
      </c>
      <c r="I65" s="220"/>
    </row>
    <row r="66" spans="1:9" ht="12.75" hidden="1">
      <c r="A66" s="213"/>
      <c r="B66" s="2" t="s">
        <v>335</v>
      </c>
      <c r="C66" s="218" t="s">
        <v>72</v>
      </c>
      <c r="D66" s="241">
        <v>0</v>
      </c>
      <c r="E66" s="216">
        <f t="shared" si="2"/>
        <v>0</v>
      </c>
      <c r="F66" s="216"/>
      <c r="G66" s="216"/>
      <c r="H66" s="216">
        <f t="shared" si="3"/>
        <v>0</v>
      </c>
      <c r="I66" s="220"/>
    </row>
    <row r="67" spans="1:9" ht="12.75" hidden="1">
      <c r="A67" s="213"/>
      <c r="B67" s="2" t="s">
        <v>336</v>
      </c>
      <c r="C67" s="218" t="s">
        <v>72</v>
      </c>
      <c r="D67" s="241">
        <v>0</v>
      </c>
      <c r="E67" s="216">
        <f t="shared" si="2"/>
        <v>0</v>
      </c>
      <c r="F67" s="216"/>
      <c r="G67" s="216"/>
      <c r="H67" s="216">
        <f t="shared" si="3"/>
        <v>0</v>
      </c>
      <c r="I67" s="220"/>
    </row>
    <row r="68" spans="1:9" ht="12.75" hidden="1">
      <c r="A68" s="213"/>
      <c r="B68" s="2" t="s">
        <v>337</v>
      </c>
      <c r="C68" s="218" t="s">
        <v>72</v>
      </c>
      <c r="D68" s="241">
        <v>0</v>
      </c>
      <c r="E68" s="216">
        <f t="shared" si="2"/>
        <v>0</v>
      </c>
      <c r="F68" s="216"/>
      <c r="G68" s="216"/>
      <c r="H68" s="216">
        <f t="shared" si="3"/>
        <v>0</v>
      </c>
      <c r="I68" s="220"/>
    </row>
    <row r="69" spans="1:9" ht="12.75" hidden="1">
      <c r="A69" s="213"/>
      <c r="B69" s="2" t="s">
        <v>338</v>
      </c>
      <c r="C69" s="218" t="s">
        <v>72</v>
      </c>
      <c r="D69" s="241">
        <v>0</v>
      </c>
      <c r="E69" s="216">
        <f t="shared" si="2"/>
        <v>0</v>
      </c>
      <c r="F69" s="216"/>
      <c r="G69" s="216"/>
      <c r="H69" s="216">
        <f t="shared" si="3"/>
        <v>0</v>
      </c>
      <c r="I69" s="220"/>
    </row>
    <row r="70" spans="1:9" ht="12.75" hidden="1">
      <c r="A70" s="213"/>
      <c r="B70" s="2" t="s">
        <v>339</v>
      </c>
      <c r="C70" s="218" t="s">
        <v>72</v>
      </c>
      <c r="D70" s="241">
        <v>0</v>
      </c>
      <c r="E70" s="216">
        <f t="shared" si="2"/>
        <v>0</v>
      </c>
      <c r="F70" s="216"/>
      <c r="G70" s="216"/>
      <c r="H70" s="216">
        <f t="shared" si="3"/>
        <v>0</v>
      </c>
      <c r="I70" s="220"/>
    </row>
    <row r="71" spans="1:9" ht="12.75" hidden="1">
      <c r="A71" s="213"/>
      <c r="B71" s="2"/>
      <c r="C71" s="218"/>
      <c r="D71" s="216"/>
      <c r="E71" s="216"/>
      <c r="F71" s="216"/>
      <c r="G71" s="216"/>
      <c r="H71" s="216"/>
      <c r="I71" s="220"/>
    </row>
    <row r="72" spans="1:9" ht="51" hidden="1">
      <c r="A72" s="213">
        <v>11</v>
      </c>
      <c r="B72" s="3" t="s">
        <v>340</v>
      </c>
      <c r="C72" s="218"/>
      <c r="D72" s="216"/>
      <c r="E72" s="216"/>
      <c r="F72" s="216"/>
      <c r="G72" s="216"/>
      <c r="H72" s="216"/>
      <c r="I72" s="220"/>
    </row>
    <row r="73" spans="1:9" ht="12.75" hidden="1">
      <c r="A73" s="213"/>
      <c r="B73" s="1" t="s">
        <v>316</v>
      </c>
      <c r="C73" s="224" t="s">
        <v>317</v>
      </c>
      <c r="D73" s="241">
        <v>0</v>
      </c>
      <c r="E73" s="216">
        <f>I73*$K$3</f>
        <v>0</v>
      </c>
      <c r="F73" s="216"/>
      <c r="G73" s="216"/>
      <c r="H73" s="216">
        <f>D73*E73</f>
        <v>0</v>
      </c>
      <c r="I73" s="220"/>
    </row>
    <row r="74" spans="1:8" ht="12.75" hidden="1">
      <c r="A74" s="213"/>
      <c r="B74" s="1"/>
      <c r="C74" s="218"/>
      <c r="D74" s="216"/>
      <c r="E74" s="216"/>
      <c r="F74" s="216"/>
      <c r="G74" s="216"/>
      <c r="H74" s="216"/>
    </row>
    <row r="75" spans="1:8" ht="38.25" hidden="1">
      <c r="A75" s="213">
        <v>2</v>
      </c>
      <c r="B75" s="3" t="s">
        <v>341</v>
      </c>
      <c r="C75" s="218"/>
      <c r="D75" s="216"/>
      <c r="E75" s="216"/>
      <c r="F75" s="216"/>
      <c r="G75" s="216"/>
      <c r="H75" s="216"/>
    </row>
    <row r="76" spans="1:9" ht="12.75" hidden="1">
      <c r="A76" s="213"/>
      <c r="B76" s="1" t="s">
        <v>342</v>
      </c>
      <c r="C76" s="218" t="s">
        <v>72</v>
      </c>
      <c r="D76" s="241">
        <v>0</v>
      </c>
      <c r="E76" s="216">
        <f>I76*$K$3</f>
        <v>0</v>
      </c>
      <c r="F76" s="216"/>
      <c r="G76" s="216"/>
      <c r="H76" s="216">
        <f>D76*E76</f>
        <v>0</v>
      </c>
      <c r="I76" s="220"/>
    </row>
    <row r="77" spans="1:8" ht="12.75" hidden="1">
      <c r="A77" s="213"/>
      <c r="B77" s="1"/>
      <c r="C77" s="218"/>
      <c r="D77" s="216"/>
      <c r="E77" s="216"/>
      <c r="F77" s="216"/>
      <c r="G77" s="216"/>
      <c r="H77" s="216"/>
    </row>
    <row r="78" spans="1:8" ht="38.25" hidden="1">
      <c r="A78" s="213">
        <v>2</v>
      </c>
      <c r="B78" s="3" t="s">
        <v>343</v>
      </c>
      <c r="C78" s="218"/>
      <c r="D78" s="216"/>
      <c r="E78" s="216"/>
      <c r="F78" s="216"/>
      <c r="G78" s="216"/>
      <c r="H78" s="216"/>
    </row>
    <row r="79" spans="1:9" ht="12.75" hidden="1">
      <c r="A79" s="213"/>
      <c r="B79" s="1" t="s">
        <v>304</v>
      </c>
      <c r="C79" s="218" t="s">
        <v>72</v>
      </c>
      <c r="D79" s="241">
        <v>0</v>
      </c>
      <c r="E79" s="216">
        <f>I79*$K$3</f>
        <v>0</v>
      </c>
      <c r="F79" s="216"/>
      <c r="G79" s="216"/>
      <c r="H79" s="216">
        <f>D79*E79</f>
        <v>0</v>
      </c>
      <c r="I79" s="220"/>
    </row>
    <row r="80" spans="1:8" ht="12.75" hidden="1">
      <c r="A80" s="213"/>
      <c r="B80" s="1"/>
      <c r="C80" s="218"/>
      <c r="D80" s="216"/>
      <c r="E80" s="216"/>
      <c r="F80" s="216"/>
      <c r="G80" s="216"/>
      <c r="H80" s="216"/>
    </row>
    <row r="81" spans="1:8" ht="38.25" hidden="1">
      <c r="A81" s="213">
        <v>6</v>
      </c>
      <c r="B81" s="3" t="s">
        <v>344</v>
      </c>
      <c r="C81" s="214"/>
      <c r="D81" s="216"/>
      <c r="E81" s="216"/>
      <c r="F81" s="216"/>
      <c r="G81" s="216"/>
      <c r="H81" s="216"/>
    </row>
    <row r="82" spans="1:9" ht="12.75" hidden="1">
      <c r="A82" s="213"/>
      <c r="B82" s="1" t="s">
        <v>304</v>
      </c>
      <c r="C82" s="218" t="s">
        <v>72</v>
      </c>
      <c r="D82" s="241">
        <v>0</v>
      </c>
      <c r="E82" s="216">
        <f>I82*$K$3</f>
        <v>0</v>
      </c>
      <c r="F82" s="216"/>
      <c r="G82" s="216"/>
      <c r="H82" s="216">
        <f>D82*E82</f>
        <v>0</v>
      </c>
      <c r="I82" s="220"/>
    </row>
    <row r="83" spans="1:8" ht="12.75" hidden="1">
      <c r="A83" s="213"/>
      <c r="B83" s="1"/>
      <c r="C83" s="214"/>
      <c r="D83" s="216"/>
      <c r="E83" s="216"/>
      <c r="F83" s="216"/>
      <c r="G83" s="216"/>
      <c r="H83" s="216"/>
    </row>
    <row r="84" spans="1:8" ht="38.25" hidden="1">
      <c r="A84" s="213">
        <v>7</v>
      </c>
      <c r="B84" s="3" t="s">
        <v>345</v>
      </c>
      <c r="C84" s="214"/>
      <c r="D84" s="216"/>
      <c r="E84" s="216"/>
      <c r="F84" s="216"/>
      <c r="G84" s="216"/>
      <c r="H84" s="216"/>
    </row>
    <row r="85" spans="1:9" ht="12.75" hidden="1">
      <c r="A85" s="213"/>
      <c r="B85" s="2" t="s">
        <v>346</v>
      </c>
      <c r="C85" s="218" t="s">
        <v>72</v>
      </c>
      <c r="D85" s="241">
        <v>0</v>
      </c>
      <c r="E85" s="216">
        <f>I85*$K$3</f>
        <v>0</v>
      </c>
      <c r="F85" s="216"/>
      <c r="G85" s="216"/>
      <c r="H85" s="216">
        <f>D85*E85</f>
        <v>0</v>
      </c>
      <c r="I85" s="220"/>
    </row>
    <row r="86" spans="1:8" ht="12.75" hidden="1">
      <c r="A86" s="213"/>
      <c r="B86" s="1"/>
      <c r="C86" s="214"/>
      <c r="D86" s="216"/>
      <c r="E86" s="216"/>
      <c r="F86" s="216"/>
      <c r="G86" s="216"/>
      <c r="H86" s="216"/>
    </row>
    <row r="87" spans="1:8" ht="38.25" hidden="1">
      <c r="A87" s="213">
        <v>2</v>
      </c>
      <c r="B87" s="3" t="s">
        <v>347</v>
      </c>
      <c r="C87" s="214"/>
      <c r="D87" s="216"/>
      <c r="E87" s="216"/>
      <c r="F87" s="216"/>
      <c r="G87" s="216"/>
      <c r="H87" s="216"/>
    </row>
    <row r="88" spans="1:9" ht="12.75" hidden="1">
      <c r="A88" s="213"/>
      <c r="B88" s="2" t="s">
        <v>348</v>
      </c>
      <c r="C88" s="218" t="s">
        <v>72</v>
      </c>
      <c r="D88" s="241">
        <v>0</v>
      </c>
      <c r="E88" s="216">
        <f>I88*$K$3</f>
        <v>0</v>
      </c>
      <c r="F88" s="216"/>
      <c r="G88" s="216"/>
      <c r="H88" s="216">
        <f>D88*E88</f>
        <v>0</v>
      </c>
      <c r="I88" s="220"/>
    </row>
    <row r="89" spans="1:8" ht="12.75">
      <c r="A89" s="213"/>
      <c r="B89" s="1"/>
      <c r="C89" s="214"/>
      <c r="D89" s="216"/>
      <c r="E89" s="216"/>
      <c r="F89" s="216"/>
      <c r="G89" s="216"/>
      <c r="H89" s="216"/>
    </row>
    <row r="90" spans="1:8" ht="63.75">
      <c r="A90" s="213">
        <v>10</v>
      </c>
      <c r="B90" s="3" t="s">
        <v>349</v>
      </c>
      <c r="D90" s="216"/>
      <c r="E90" s="216"/>
      <c r="F90" s="216"/>
      <c r="G90" s="216"/>
      <c r="H90" s="216"/>
    </row>
    <row r="91" spans="1:9" ht="12.75">
      <c r="A91" s="213"/>
      <c r="B91" s="2" t="s">
        <v>350</v>
      </c>
      <c r="C91" s="218" t="s">
        <v>72</v>
      </c>
      <c r="D91" s="192">
        <v>10</v>
      </c>
      <c r="E91" s="216">
        <f>I91*$K$3</f>
        <v>0</v>
      </c>
      <c r="F91" s="216">
        <f>E91*1.2</f>
        <v>0</v>
      </c>
      <c r="G91" s="216">
        <f>D91*E91</f>
        <v>0</v>
      </c>
      <c r="H91" s="216">
        <f>D91*F91</f>
        <v>0</v>
      </c>
      <c r="I91" s="220"/>
    </row>
    <row r="92" spans="1:9" ht="12.75">
      <c r="A92" s="213"/>
      <c r="B92" s="2"/>
      <c r="C92" s="218"/>
      <c r="D92" s="216"/>
      <c r="E92" s="216"/>
      <c r="F92" s="216"/>
      <c r="G92" s="216"/>
      <c r="H92" s="216"/>
      <c r="I92" s="220"/>
    </row>
    <row r="93" spans="1:8" ht="63.75">
      <c r="A93" s="213">
        <v>11</v>
      </c>
      <c r="B93" s="3" t="s">
        <v>351</v>
      </c>
      <c r="D93" s="216"/>
      <c r="E93" s="216"/>
      <c r="F93" s="216"/>
      <c r="G93" s="216"/>
      <c r="H93" s="216"/>
    </row>
    <row r="94" spans="1:9" ht="12.75">
      <c r="A94" s="213"/>
      <c r="B94" s="2" t="s">
        <v>350</v>
      </c>
      <c r="C94" s="218" t="s">
        <v>72</v>
      </c>
      <c r="D94" s="192">
        <v>10</v>
      </c>
      <c r="E94" s="216">
        <f>I94*$K$3</f>
        <v>0</v>
      </c>
      <c r="F94" s="216">
        <f>E94*1.2</f>
        <v>0</v>
      </c>
      <c r="G94" s="216">
        <f>D94*E94</f>
        <v>0</v>
      </c>
      <c r="H94" s="216">
        <f>D94*F94</f>
        <v>0</v>
      </c>
      <c r="I94" s="220"/>
    </row>
    <row r="95" spans="1:9" ht="12.75">
      <c r="A95" s="213"/>
      <c r="B95" s="2"/>
      <c r="C95" s="218"/>
      <c r="D95" s="192"/>
      <c r="E95" s="216"/>
      <c r="F95" s="216"/>
      <c r="G95" s="216"/>
      <c r="H95" s="216"/>
      <c r="I95" s="220"/>
    </row>
    <row r="96" spans="1:8" ht="76.5">
      <c r="A96" s="213">
        <v>12</v>
      </c>
      <c r="B96" s="1" t="s">
        <v>352</v>
      </c>
      <c r="C96" s="218"/>
      <c r="D96" s="192"/>
      <c r="E96" s="216"/>
      <c r="F96" s="216"/>
      <c r="G96" s="216"/>
      <c r="H96" s="216"/>
    </row>
    <row r="97" spans="1:9" ht="12.75">
      <c r="A97" s="213"/>
      <c r="B97" s="2" t="s">
        <v>350</v>
      </c>
      <c r="C97" s="218" t="s">
        <v>72</v>
      </c>
      <c r="D97" s="192">
        <v>9</v>
      </c>
      <c r="E97" s="216">
        <f>I97*$K$3</f>
        <v>0</v>
      </c>
      <c r="F97" s="216">
        <f>E97*1.2</f>
        <v>0</v>
      </c>
      <c r="G97" s="216">
        <f>D97*E97</f>
        <v>0</v>
      </c>
      <c r="H97" s="216">
        <f>D97*F97</f>
        <v>0</v>
      </c>
      <c r="I97" s="220"/>
    </row>
    <row r="98" spans="1:8" ht="12.75">
      <c r="A98" s="213"/>
      <c r="B98" s="1"/>
      <c r="C98" s="218"/>
      <c r="D98" s="192"/>
      <c r="E98" s="216"/>
      <c r="F98" s="216"/>
      <c r="G98" s="216"/>
      <c r="H98" s="216"/>
    </row>
    <row r="99" spans="1:8" ht="51">
      <c r="A99" s="250">
        <v>13</v>
      </c>
      <c r="B99" s="82" t="s">
        <v>353</v>
      </c>
      <c r="C99" s="253"/>
      <c r="D99" s="191"/>
      <c r="E99" s="251"/>
      <c r="F99" s="251"/>
      <c r="G99" s="251"/>
      <c r="H99" s="251"/>
    </row>
    <row r="100" spans="1:9" ht="12.75">
      <c r="A100" s="250"/>
      <c r="B100" s="63" t="s">
        <v>354</v>
      </c>
      <c r="C100" s="252" t="s">
        <v>67</v>
      </c>
      <c r="D100" s="191">
        <v>480</v>
      </c>
      <c r="E100" s="251">
        <f>I100*$K$3</f>
        <v>0</v>
      </c>
      <c r="F100" s="251">
        <f>E100*1.2</f>
        <v>0</v>
      </c>
      <c r="G100" s="251">
        <f>D100*E100</f>
        <v>0</v>
      </c>
      <c r="H100" s="251">
        <f>D100*F100</f>
        <v>0</v>
      </c>
      <c r="I100" s="220"/>
    </row>
    <row r="101" spans="1:8" ht="12.75" hidden="1">
      <c r="A101" s="213"/>
      <c r="B101" s="2"/>
      <c r="C101" s="218"/>
      <c r="D101" s="216"/>
      <c r="E101" s="216"/>
      <c r="F101" s="216"/>
      <c r="G101" s="216"/>
      <c r="H101" s="216"/>
    </row>
    <row r="102" spans="1:8" ht="38.25" hidden="1">
      <c r="A102" s="213">
        <v>20</v>
      </c>
      <c r="B102" s="3" t="s">
        <v>355</v>
      </c>
      <c r="C102" s="218"/>
      <c r="D102" s="216"/>
      <c r="E102" s="216"/>
      <c r="F102" s="216"/>
      <c r="G102" s="216"/>
      <c r="H102" s="216"/>
    </row>
    <row r="103" spans="1:9" ht="12.75" hidden="1">
      <c r="A103" s="213"/>
      <c r="B103" s="2" t="s">
        <v>356</v>
      </c>
      <c r="C103" s="218" t="s">
        <v>72</v>
      </c>
      <c r="D103" s="241">
        <v>0</v>
      </c>
      <c r="E103" s="216">
        <f>I103*$K$3</f>
        <v>0</v>
      </c>
      <c r="F103" s="216"/>
      <c r="G103" s="216"/>
      <c r="H103" s="216">
        <f>D103*E103</f>
        <v>0</v>
      </c>
      <c r="I103" s="220"/>
    </row>
    <row r="104" spans="1:8" ht="12.75" hidden="1">
      <c r="A104" s="217"/>
      <c r="B104" s="1"/>
      <c r="C104" s="214"/>
      <c r="D104" s="216"/>
      <c r="E104" s="216"/>
      <c r="F104" s="216"/>
      <c r="G104" s="216"/>
      <c r="H104" s="216"/>
    </row>
    <row r="105" spans="1:8" ht="38.25" hidden="1">
      <c r="A105" s="225">
        <v>12</v>
      </c>
      <c r="B105" s="226" t="s">
        <v>357</v>
      </c>
      <c r="C105" s="2"/>
      <c r="D105" s="192"/>
      <c r="E105" s="192"/>
      <c r="F105" s="192"/>
      <c r="G105" s="192"/>
      <c r="H105" s="192"/>
    </row>
    <row r="106" spans="1:9" ht="12.75" hidden="1">
      <c r="A106" s="225"/>
      <c r="B106" s="2" t="s">
        <v>358</v>
      </c>
      <c r="C106" s="224" t="s">
        <v>359</v>
      </c>
      <c r="D106" s="241">
        <v>0</v>
      </c>
      <c r="E106" s="192">
        <v>10440</v>
      </c>
      <c r="F106" s="192"/>
      <c r="G106" s="192"/>
      <c r="H106" s="192">
        <f>D106*E106</f>
        <v>0</v>
      </c>
      <c r="I106" s="220"/>
    </row>
    <row r="107" spans="1:9" ht="12.75">
      <c r="A107" s="227"/>
      <c r="B107" s="228"/>
      <c r="C107" s="229"/>
      <c r="D107" s="230"/>
      <c r="E107" s="230"/>
      <c r="F107" s="230"/>
      <c r="G107" s="230"/>
      <c r="H107" s="230"/>
      <c r="I107" s="220"/>
    </row>
    <row r="108" spans="1:9" ht="12.75">
      <c r="A108" s="231"/>
      <c r="B108" s="209" t="s">
        <v>257</v>
      </c>
      <c r="C108" s="232"/>
      <c r="D108" s="233"/>
      <c r="E108" s="233"/>
      <c r="F108" s="233"/>
      <c r="G108" s="233"/>
      <c r="H108" s="233"/>
      <c r="I108" s="220"/>
    </row>
    <row r="109" spans="1:9" ht="12.75">
      <c r="A109" s="227"/>
      <c r="B109" s="228"/>
      <c r="C109" s="229"/>
      <c r="D109" s="230"/>
      <c r="E109" s="230"/>
      <c r="F109" s="230"/>
      <c r="G109" s="230"/>
      <c r="H109" s="230"/>
      <c r="I109" s="220"/>
    </row>
    <row r="110" spans="1:8" ht="63.75">
      <c r="A110" s="213">
        <v>14</v>
      </c>
      <c r="B110" s="3" t="s">
        <v>360</v>
      </c>
      <c r="C110" s="214"/>
      <c r="D110" s="216"/>
      <c r="E110" s="216"/>
      <c r="F110" s="216"/>
      <c r="G110" s="216"/>
      <c r="H110" s="216"/>
    </row>
    <row r="111" spans="1:9" ht="12.75">
      <c r="A111" s="213"/>
      <c r="B111" s="1" t="s">
        <v>316</v>
      </c>
      <c r="C111" s="224" t="s">
        <v>317</v>
      </c>
      <c r="D111" s="216">
        <v>6</v>
      </c>
      <c r="E111" s="216">
        <f>I111*$K$3</f>
        <v>0</v>
      </c>
      <c r="F111" s="216">
        <f>E111*1.2</f>
        <v>0</v>
      </c>
      <c r="G111" s="216">
        <f>D111*E111</f>
        <v>0</v>
      </c>
      <c r="H111" s="216">
        <f>D111*F111</f>
        <v>0</v>
      </c>
      <c r="I111" s="220"/>
    </row>
    <row r="112" spans="1:9" ht="12.75" hidden="1">
      <c r="A112" s="227"/>
      <c r="B112" s="228"/>
      <c r="C112" s="229"/>
      <c r="D112" s="230"/>
      <c r="E112" s="230"/>
      <c r="F112" s="230"/>
      <c r="G112" s="230"/>
      <c r="H112" s="230"/>
      <c r="I112" s="220"/>
    </row>
    <row r="113" spans="1:8" ht="51" hidden="1">
      <c r="A113" s="213">
        <v>2</v>
      </c>
      <c r="B113" s="3" t="s">
        <v>361</v>
      </c>
      <c r="D113" s="216"/>
      <c r="E113" s="216"/>
      <c r="F113" s="216"/>
      <c r="G113" s="216"/>
      <c r="H113" s="216"/>
    </row>
    <row r="114" spans="1:8" ht="12.75" hidden="1">
      <c r="A114" s="213"/>
      <c r="B114" s="2" t="s">
        <v>362</v>
      </c>
      <c r="C114" s="214"/>
      <c r="D114" s="216"/>
      <c r="E114" s="216"/>
      <c r="F114" s="216"/>
      <c r="G114" s="216"/>
      <c r="H114" s="216"/>
    </row>
    <row r="115" spans="1:9" ht="12.75" hidden="1">
      <c r="A115" s="213"/>
      <c r="B115" s="2" t="s">
        <v>363</v>
      </c>
      <c r="C115" s="218" t="s">
        <v>67</v>
      </c>
      <c r="D115" s="241">
        <v>0</v>
      </c>
      <c r="E115" s="216">
        <f aca="true" t="shared" si="4" ref="E115:E123">I115*$K$3</f>
        <v>0</v>
      </c>
      <c r="F115" s="216"/>
      <c r="G115" s="216"/>
      <c r="H115" s="216">
        <f aca="true" t="shared" si="5" ref="H115:H123">D115*E115</f>
        <v>0</v>
      </c>
      <c r="I115" s="220"/>
    </row>
    <row r="116" spans="1:9" ht="12.75" hidden="1">
      <c r="A116" s="213"/>
      <c r="B116" s="2" t="s">
        <v>364</v>
      </c>
      <c r="C116" s="218" t="s">
        <v>67</v>
      </c>
      <c r="D116" s="241">
        <v>0</v>
      </c>
      <c r="E116" s="216">
        <f t="shared" si="4"/>
        <v>0</v>
      </c>
      <c r="F116" s="216"/>
      <c r="G116" s="216"/>
      <c r="H116" s="216">
        <f t="shared" si="5"/>
        <v>0</v>
      </c>
      <c r="I116" s="220"/>
    </row>
    <row r="117" spans="1:9" ht="12.75" hidden="1">
      <c r="A117" s="213"/>
      <c r="B117" s="2" t="s">
        <v>365</v>
      </c>
      <c r="C117" s="218" t="s">
        <v>67</v>
      </c>
      <c r="D117" s="241">
        <v>0</v>
      </c>
      <c r="E117" s="216">
        <f t="shared" si="4"/>
        <v>0</v>
      </c>
      <c r="F117" s="216"/>
      <c r="G117" s="216"/>
      <c r="H117" s="216">
        <f t="shared" si="5"/>
        <v>0</v>
      </c>
      <c r="I117" s="220"/>
    </row>
    <row r="118" spans="1:9" ht="12.75" hidden="1">
      <c r="A118" s="213"/>
      <c r="B118" s="2" t="s">
        <v>366</v>
      </c>
      <c r="C118" s="218" t="s">
        <v>67</v>
      </c>
      <c r="D118" s="241">
        <v>0</v>
      </c>
      <c r="E118" s="216">
        <f t="shared" si="4"/>
        <v>0</v>
      </c>
      <c r="F118" s="216"/>
      <c r="G118" s="216"/>
      <c r="H118" s="216">
        <f t="shared" si="5"/>
        <v>0</v>
      </c>
      <c r="I118" s="220"/>
    </row>
    <row r="119" spans="1:9" ht="12.75" hidden="1">
      <c r="A119" s="213"/>
      <c r="B119" s="2" t="s">
        <v>367</v>
      </c>
      <c r="C119" s="218" t="s">
        <v>67</v>
      </c>
      <c r="D119" s="241">
        <v>0</v>
      </c>
      <c r="E119" s="216">
        <f t="shared" si="4"/>
        <v>0</v>
      </c>
      <c r="F119" s="216"/>
      <c r="G119" s="216"/>
      <c r="H119" s="216">
        <f t="shared" si="5"/>
        <v>0</v>
      </c>
      <c r="I119" s="220"/>
    </row>
    <row r="120" spans="1:9" ht="12.75" hidden="1">
      <c r="A120" s="213"/>
      <c r="B120" s="2" t="s">
        <v>368</v>
      </c>
      <c r="C120" s="218" t="s">
        <v>67</v>
      </c>
      <c r="D120" s="241">
        <v>0</v>
      </c>
      <c r="E120" s="216">
        <f t="shared" si="4"/>
        <v>0</v>
      </c>
      <c r="F120" s="216"/>
      <c r="G120" s="216"/>
      <c r="H120" s="216">
        <f t="shared" si="5"/>
        <v>0</v>
      </c>
      <c r="I120" s="220"/>
    </row>
    <row r="121" spans="1:9" ht="12.75" hidden="1">
      <c r="A121" s="213"/>
      <c r="B121" s="2" t="s">
        <v>369</v>
      </c>
      <c r="C121" s="218" t="s">
        <v>67</v>
      </c>
      <c r="D121" s="241">
        <v>0</v>
      </c>
      <c r="E121" s="216">
        <f t="shared" si="4"/>
        <v>0</v>
      </c>
      <c r="F121" s="216"/>
      <c r="G121" s="216"/>
      <c r="H121" s="216">
        <f t="shared" si="5"/>
        <v>0</v>
      </c>
      <c r="I121" s="220"/>
    </row>
    <row r="122" spans="1:9" ht="12.75" hidden="1">
      <c r="A122" s="213"/>
      <c r="B122" s="2" t="s">
        <v>370</v>
      </c>
      <c r="C122" s="218" t="s">
        <v>67</v>
      </c>
      <c r="D122" s="241">
        <v>0</v>
      </c>
      <c r="E122" s="216">
        <f t="shared" si="4"/>
        <v>0</v>
      </c>
      <c r="F122" s="216"/>
      <c r="G122" s="216"/>
      <c r="H122" s="216">
        <f t="shared" si="5"/>
        <v>0</v>
      </c>
      <c r="I122" s="220"/>
    </row>
    <row r="123" spans="1:9" ht="12.75" hidden="1">
      <c r="A123" s="213"/>
      <c r="B123" s="2" t="s">
        <v>371</v>
      </c>
      <c r="C123" s="218" t="s">
        <v>67</v>
      </c>
      <c r="D123" s="241">
        <v>0</v>
      </c>
      <c r="E123" s="216">
        <f t="shared" si="4"/>
        <v>0</v>
      </c>
      <c r="F123" s="216"/>
      <c r="G123" s="216"/>
      <c r="H123" s="216">
        <f t="shared" si="5"/>
        <v>0</v>
      </c>
      <c r="I123" s="220"/>
    </row>
    <row r="124" spans="1:9" ht="12.75" hidden="1">
      <c r="A124" s="227"/>
      <c r="B124" s="228"/>
      <c r="C124" s="229"/>
      <c r="D124" s="230"/>
      <c r="E124" s="230"/>
      <c r="F124" s="230"/>
      <c r="G124" s="230"/>
      <c r="H124" s="230"/>
      <c r="I124" s="220"/>
    </row>
    <row r="125" spans="1:8" ht="51" hidden="1">
      <c r="A125" s="213">
        <v>3</v>
      </c>
      <c r="B125" s="3" t="s">
        <v>372</v>
      </c>
      <c r="D125" s="216"/>
      <c r="E125" s="216"/>
      <c r="F125" s="216"/>
      <c r="G125" s="216"/>
      <c r="H125" s="216"/>
    </row>
    <row r="126" spans="1:8" ht="12.75" hidden="1">
      <c r="A126" s="213"/>
      <c r="B126" s="2" t="s">
        <v>362</v>
      </c>
      <c r="C126" s="214"/>
      <c r="D126" s="216"/>
      <c r="E126" s="216"/>
      <c r="F126" s="216"/>
      <c r="G126" s="216"/>
      <c r="H126" s="216"/>
    </row>
    <row r="127" spans="1:9" ht="12.75" hidden="1">
      <c r="A127" s="213"/>
      <c r="B127" s="2" t="s">
        <v>373</v>
      </c>
      <c r="C127" s="218" t="s">
        <v>67</v>
      </c>
      <c r="D127" s="241">
        <v>0</v>
      </c>
      <c r="E127" s="216">
        <f>I127*$K$3</f>
        <v>0</v>
      </c>
      <c r="F127" s="216"/>
      <c r="G127" s="216"/>
      <c r="H127" s="216">
        <f>D127*E127</f>
        <v>0</v>
      </c>
      <c r="I127" s="220"/>
    </row>
    <row r="128" spans="1:9" ht="12.75" hidden="1">
      <c r="A128" s="213"/>
      <c r="B128" s="2" t="s">
        <v>363</v>
      </c>
      <c r="C128" s="218" t="s">
        <v>67</v>
      </c>
      <c r="D128" s="241">
        <v>0</v>
      </c>
      <c r="E128" s="216">
        <f>I128*$K$3</f>
        <v>0</v>
      </c>
      <c r="F128" s="216"/>
      <c r="G128" s="216"/>
      <c r="H128" s="216">
        <f>D128*E128</f>
        <v>0</v>
      </c>
      <c r="I128" s="220"/>
    </row>
    <row r="129" spans="1:9" ht="12.75" hidden="1">
      <c r="A129" s="213"/>
      <c r="B129" s="2" t="s">
        <v>364</v>
      </c>
      <c r="C129" s="218" t="s">
        <v>67</v>
      </c>
      <c r="D129" s="241">
        <v>0</v>
      </c>
      <c r="E129" s="216">
        <f>I129*$K$3</f>
        <v>0</v>
      </c>
      <c r="F129" s="216"/>
      <c r="G129" s="216"/>
      <c r="H129" s="216">
        <f>D129*E129</f>
        <v>0</v>
      </c>
      <c r="I129" s="220"/>
    </row>
    <row r="130" spans="1:9" ht="12.75" hidden="1">
      <c r="A130" s="213"/>
      <c r="B130" s="2" t="s">
        <v>365</v>
      </c>
      <c r="C130" s="218" t="s">
        <v>67</v>
      </c>
      <c r="D130" s="241">
        <v>0</v>
      </c>
      <c r="E130" s="216">
        <f>I130*$K$3</f>
        <v>0</v>
      </c>
      <c r="F130" s="216"/>
      <c r="G130" s="216"/>
      <c r="H130" s="216">
        <f>D130*E130</f>
        <v>0</v>
      </c>
      <c r="I130" s="220"/>
    </row>
    <row r="131" spans="1:9" ht="12.75" hidden="1">
      <c r="A131" s="213"/>
      <c r="B131" s="2" t="s">
        <v>366</v>
      </c>
      <c r="C131" s="218" t="s">
        <v>67</v>
      </c>
      <c r="D131" s="241">
        <v>0</v>
      </c>
      <c r="E131" s="216">
        <f>I131*$K$3</f>
        <v>0</v>
      </c>
      <c r="F131" s="216"/>
      <c r="G131" s="216"/>
      <c r="H131" s="216">
        <f>D131*E131</f>
        <v>0</v>
      </c>
      <c r="I131" s="220"/>
    </row>
    <row r="132" spans="1:9" ht="12.75">
      <c r="A132" s="213"/>
      <c r="B132" s="2"/>
      <c r="C132" s="218"/>
      <c r="D132" s="241"/>
      <c r="E132" s="216"/>
      <c r="F132" s="216"/>
      <c r="G132" s="216"/>
      <c r="H132" s="216"/>
      <c r="I132" s="220"/>
    </row>
    <row r="133" spans="1:8" ht="38.25">
      <c r="A133" s="213">
        <v>15</v>
      </c>
      <c r="B133" s="3" t="s">
        <v>398</v>
      </c>
      <c r="D133" s="216"/>
      <c r="E133" s="216"/>
      <c r="F133" s="216"/>
      <c r="G133" s="216"/>
      <c r="H133" s="216"/>
    </row>
    <row r="134" spans="1:9" ht="12.75">
      <c r="A134" s="213"/>
      <c r="B134" s="2" t="s">
        <v>315</v>
      </c>
      <c r="C134" s="218" t="s">
        <v>67</v>
      </c>
      <c r="D134" s="192">
        <v>9</v>
      </c>
      <c r="E134" s="216">
        <f>I134*$K$3</f>
        <v>0</v>
      </c>
      <c r="F134" s="216">
        <f>E134*1.2</f>
        <v>0</v>
      </c>
      <c r="G134" s="216">
        <f>D134*E134</f>
        <v>0</v>
      </c>
      <c r="H134" s="216">
        <f>D134*F134</f>
        <v>0</v>
      </c>
      <c r="I134" s="220"/>
    </row>
    <row r="135" spans="1:4" ht="12.75" hidden="1">
      <c r="A135" s="213"/>
      <c r="B135" s="2"/>
      <c r="D135" s="166"/>
    </row>
    <row r="136" spans="1:8" ht="38.25" hidden="1">
      <c r="A136" s="213">
        <v>15</v>
      </c>
      <c r="B136" s="3" t="s">
        <v>345</v>
      </c>
      <c r="D136" s="216"/>
      <c r="E136" s="216"/>
      <c r="F136" s="216"/>
      <c r="G136" s="216"/>
      <c r="H136" s="216"/>
    </row>
    <row r="137" spans="1:9" ht="12.75" hidden="1">
      <c r="A137" s="213"/>
      <c r="B137" s="2" t="s">
        <v>374</v>
      </c>
      <c r="C137" s="218" t="s">
        <v>67</v>
      </c>
      <c r="D137" s="241">
        <v>0</v>
      </c>
      <c r="E137" s="216">
        <f>I137*$K$3</f>
        <v>0</v>
      </c>
      <c r="F137" s="216"/>
      <c r="G137" s="216"/>
      <c r="H137" s="216">
        <f>D137*E137</f>
        <v>0</v>
      </c>
      <c r="I137" s="220"/>
    </row>
    <row r="138" spans="1:4" ht="12.75" hidden="1">
      <c r="A138" s="213"/>
      <c r="B138" s="2"/>
      <c r="D138" s="166"/>
    </row>
    <row r="139" spans="1:8" ht="51" hidden="1">
      <c r="A139" s="213">
        <v>6</v>
      </c>
      <c r="B139" s="226" t="s">
        <v>375</v>
      </c>
      <c r="D139" s="216"/>
      <c r="E139" s="216"/>
      <c r="F139" s="216"/>
      <c r="G139" s="216"/>
      <c r="H139" s="216"/>
    </row>
    <row r="140" spans="1:9" ht="12.75" hidden="1">
      <c r="A140" s="213"/>
      <c r="B140" s="2" t="s">
        <v>376</v>
      </c>
      <c r="C140" s="218" t="s">
        <v>67</v>
      </c>
      <c r="D140" s="241">
        <v>0</v>
      </c>
      <c r="E140" s="216">
        <f>I140*$K$3</f>
        <v>0</v>
      </c>
      <c r="F140" s="216"/>
      <c r="G140" s="216"/>
      <c r="H140" s="216">
        <f>D140*E140</f>
        <v>0</v>
      </c>
      <c r="I140" s="220"/>
    </row>
    <row r="141" spans="1:4" ht="12.75" hidden="1">
      <c r="A141" s="213"/>
      <c r="B141" s="2"/>
      <c r="D141" s="166"/>
    </row>
    <row r="142" spans="1:8" ht="38.25" hidden="1">
      <c r="A142" s="213">
        <v>7</v>
      </c>
      <c r="B142" s="226" t="s">
        <v>377</v>
      </c>
      <c r="D142" s="216"/>
      <c r="E142" s="216"/>
      <c r="F142" s="216"/>
      <c r="G142" s="216"/>
      <c r="H142" s="216"/>
    </row>
    <row r="143" spans="1:9" ht="12.75" hidden="1">
      <c r="A143" s="213"/>
      <c r="B143" s="2" t="s">
        <v>378</v>
      </c>
      <c r="C143" s="218" t="s">
        <v>67</v>
      </c>
      <c r="D143" s="241">
        <v>0</v>
      </c>
      <c r="E143" s="216">
        <f>I143*$K$3</f>
        <v>0</v>
      </c>
      <c r="F143" s="216"/>
      <c r="G143" s="216"/>
      <c r="H143" s="216">
        <f>D143*E143</f>
        <v>0</v>
      </c>
      <c r="I143" s="220"/>
    </row>
    <row r="144" spans="1:9" ht="12.75">
      <c r="A144" s="213"/>
      <c r="B144" s="2"/>
      <c r="C144" s="218"/>
      <c r="D144" s="241"/>
      <c r="E144" s="216"/>
      <c r="F144" s="216"/>
      <c r="G144" s="216"/>
      <c r="H144" s="216"/>
      <c r="I144" s="220"/>
    </row>
    <row r="145" spans="1:8" ht="38.25">
      <c r="A145" s="213">
        <v>16</v>
      </c>
      <c r="B145" s="226" t="s">
        <v>347</v>
      </c>
      <c r="D145" s="192"/>
      <c r="E145" s="216"/>
      <c r="F145" s="216"/>
      <c r="G145" s="216"/>
      <c r="H145" s="216"/>
    </row>
    <row r="146" spans="1:9" ht="12.75">
      <c r="A146" s="213"/>
      <c r="B146" s="2" t="s">
        <v>348</v>
      </c>
      <c r="C146" s="218" t="s">
        <v>67</v>
      </c>
      <c r="D146" s="192">
        <v>1</v>
      </c>
      <c r="E146" s="216">
        <f>I146*$K$3</f>
        <v>0</v>
      </c>
      <c r="F146" s="216">
        <f>E146*1.2</f>
        <v>0</v>
      </c>
      <c r="G146" s="216">
        <f>D146*E146</f>
        <v>0</v>
      </c>
      <c r="H146" s="216">
        <f>D146*F146</f>
        <v>0</v>
      </c>
      <c r="I146" s="220"/>
    </row>
    <row r="147" spans="1:9" ht="12.75">
      <c r="A147" s="213"/>
      <c r="B147" s="2"/>
      <c r="C147" s="218"/>
      <c r="D147" s="192"/>
      <c r="E147" s="216"/>
      <c r="F147" s="216"/>
      <c r="G147" s="216"/>
      <c r="H147" s="216"/>
      <c r="I147" s="220"/>
    </row>
    <row r="148" spans="1:8" ht="51">
      <c r="A148" s="213">
        <v>17</v>
      </c>
      <c r="B148" s="226" t="s">
        <v>379</v>
      </c>
      <c r="D148" s="192"/>
      <c r="E148" s="216"/>
      <c r="F148" s="216"/>
      <c r="G148" s="216"/>
      <c r="H148" s="216"/>
    </row>
    <row r="149" spans="1:9" ht="12.75">
      <c r="A149" s="213"/>
      <c r="B149" s="2" t="s">
        <v>348</v>
      </c>
      <c r="C149" s="218" t="s">
        <v>67</v>
      </c>
      <c r="D149" s="192">
        <v>10</v>
      </c>
      <c r="E149" s="216">
        <f>I149*$K$3</f>
        <v>0</v>
      </c>
      <c r="F149" s="216">
        <f>E149*1.2</f>
        <v>0</v>
      </c>
      <c r="G149" s="216">
        <f>D149*E149</f>
        <v>0</v>
      </c>
      <c r="H149" s="216">
        <f>D149*F149</f>
        <v>0</v>
      </c>
      <c r="I149" s="220"/>
    </row>
    <row r="150" spans="1:9" ht="12.75">
      <c r="A150" s="213"/>
      <c r="B150" s="2"/>
      <c r="C150" s="218"/>
      <c r="D150" s="192"/>
      <c r="E150" s="216"/>
      <c r="F150" s="216"/>
      <c r="G150" s="216"/>
      <c r="H150" s="216"/>
      <c r="I150" s="220"/>
    </row>
    <row r="151" spans="1:8" ht="51">
      <c r="A151" s="213">
        <v>18</v>
      </c>
      <c r="B151" s="226" t="s">
        <v>380</v>
      </c>
      <c r="D151" s="192"/>
      <c r="E151" s="216"/>
      <c r="F151" s="216"/>
      <c r="G151" s="216"/>
      <c r="H151" s="216"/>
    </row>
    <row r="152" spans="1:9" ht="12.75">
      <c r="A152" s="213"/>
      <c r="B152" s="2" t="s">
        <v>381</v>
      </c>
      <c r="C152" s="218" t="s">
        <v>67</v>
      </c>
      <c r="D152" s="192">
        <v>10</v>
      </c>
      <c r="E152" s="216">
        <f>I152*$K$3</f>
        <v>0</v>
      </c>
      <c r="F152" s="216">
        <f>E152*1.2</f>
        <v>0</v>
      </c>
      <c r="G152" s="216">
        <f>D152*E152</f>
        <v>0</v>
      </c>
      <c r="H152" s="216">
        <f>D152*F152</f>
        <v>0</v>
      </c>
      <c r="I152" s="220"/>
    </row>
    <row r="153" spans="1:9" ht="12.75">
      <c r="A153" s="213"/>
      <c r="B153" s="2"/>
      <c r="C153" s="218"/>
      <c r="D153" s="192"/>
      <c r="E153" s="216"/>
      <c r="F153" s="216"/>
      <c r="G153" s="216"/>
      <c r="H153" s="216"/>
      <c r="I153" s="220"/>
    </row>
    <row r="154" spans="1:8" ht="63.75">
      <c r="A154" s="213">
        <v>19</v>
      </c>
      <c r="B154" s="226" t="s">
        <v>382</v>
      </c>
      <c r="D154" s="192"/>
      <c r="E154" s="216"/>
      <c r="F154" s="216"/>
      <c r="G154" s="216"/>
      <c r="H154" s="216"/>
    </row>
    <row r="155" spans="1:9" ht="12.75">
      <c r="A155" s="213"/>
      <c r="B155" s="2" t="s">
        <v>381</v>
      </c>
      <c r="C155" s="218" t="s">
        <v>67</v>
      </c>
      <c r="D155" s="192">
        <v>9</v>
      </c>
      <c r="E155" s="216">
        <f>I155*$K$3</f>
        <v>0</v>
      </c>
      <c r="F155" s="216">
        <f>E155*1.2</f>
        <v>0</v>
      </c>
      <c r="G155" s="216">
        <f>D155*E155</f>
        <v>0</v>
      </c>
      <c r="H155" s="216">
        <f>D155*F155</f>
        <v>0</v>
      </c>
      <c r="I155" s="220"/>
    </row>
    <row r="156" spans="1:9" ht="12.75">
      <c r="A156" s="227"/>
      <c r="B156" s="228"/>
      <c r="C156" s="229"/>
      <c r="D156" s="192"/>
      <c r="E156" s="230"/>
      <c r="F156" s="230"/>
      <c r="G156" s="230"/>
      <c r="H156" s="230"/>
      <c r="I156" s="220"/>
    </row>
    <row r="157" spans="1:8" ht="63.75">
      <c r="A157" s="250">
        <v>20</v>
      </c>
      <c r="B157" s="193" t="s">
        <v>383</v>
      </c>
      <c r="C157" s="80"/>
      <c r="D157" s="191"/>
      <c r="E157" s="251"/>
      <c r="F157" s="251"/>
      <c r="G157" s="251"/>
      <c r="H157" s="251"/>
    </row>
    <row r="158" spans="1:9" ht="12.75">
      <c r="A158" s="250"/>
      <c r="B158" s="63" t="s">
        <v>384</v>
      </c>
      <c r="C158" s="252" t="s">
        <v>67</v>
      </c>
      <c r="D158" s="191">
        <v>378</v>
      </c>
      <c r="E158" s="251">
        <f>I158*$K$3</f>
        <v>0</v>
      </c>
      <c r="F158" s="251">
        <f>E158*1.2</f>
        <v>0</v>
      </c>
      <c r="G158" s="251">
        <f>D158*E158</f>
        <v>0</v>
      </c>
      <c r="H158" s="251">
        <f>D158*F158</f>
        <v>0</v>
      </c>
      <c r="I158" s="220"/>
    </row>
    <row r="159" spans="1:8" ht="12.75">
      <c r="A159" s="217"/>
      <c r="B159" s="1"/>
      <c r="C159" s="214"/>
      <c r="D159" s="215"/>
      <c r="E159" s="216"/>
      <c r="F159" s="216"/>
      <c r="G159" s="216"/>
      <c r="H159" s="216"/>
    </row>
    <row r="160" spans="1:8" ht="15.75">
      <c r="A160" s="114"/>
      <c r="B160" s="115" t="s">
        <v>385</v>
      </c>
      <c r="C160" s="116"/>
      <c r="D160" s="235"/>
      <c r="E160" s="117"/>
      <c r="F160" s="117"/>
      <c r="G160" s="117">
        <f>SUM(G9:G159)</f>
        <v>0</v>
      </c>
      <c r="H160" s="117">
        <f>SUM(H9:H159)</f>
        <v>0</v>
      </c>
    </row>
  </sheetData>
  <sheetProtection/>
  <printOptions/>
  <pageMargins left="0.65" right="0.25" top="1" bottom="1" header="0.5" footer="0.5"/>
  <pageSetup firstPageNumber="3" useFirstPageNumber="1" horizontalDpi="600" verticalDpi="600" orientation="portrait" paperSize="9" scale="82" r:id="rId1"/>
  <headerFooter alignWithMargins="0">
    <oddFooter>&amp;C&amp;9&amp;P</oddFooter>
  </headerFooter>
</worksheet>
</file>

<file path=xl/worksheets/sheet10.xml><?xml version="1.0" encoding="utf-8"?>
<worksheet xmlns="http://schemas.openxmlformats.org/spreadsheetml/2006/main" xmlns:r="http://schemas.openxmlformats.org/officeDocument/2006/relationships">
  <dimension ref="A3:M16"/>
  <sheetViews>
    <sheetView tabSelected="1" zoomScalePageLayoutView="0" workbookViewId="0" topLeftCell="A1">
      <selection activeCell="G7" sqref="G7:I7"/>
    </sheetView>
  </sheetViews>
  <sheetFormatPr defaultColWidth="9.140625" defaultRowHeight="12.75"/>
  <cols>
    <col min="8" max="8" width="11.57421875" style="0" bestFit="1" customWidth="1"/>
  </cols>
  <sheetData>
    <row r="3" spans="1:9" s="367" customFormat="1" ht="12.75">
      <c r="A3" s="737" t="s">
        <v>405</v>
      </c>
      <c r="B3" s="737"/>
      <c r="C3" s="737"/>
      <c r="D3" s="737"/>
      <c r="E3" s="737"/>
      <c r="F3" s="737"/>
      <c r="G3" s="737"/>
      <c r="H3" s="737"/>
      <c r="I3" s="737"/>
    </row>
    <row r="4" spans="1:9" s="367" customFormat="1" ht="12.75">
      <c r="A4" s="737"/>
      <c r="B4" s="737"/>
      <c r="C4" s="737"/>
      <c r="D4" s="737"/>
      <c r="E4" s="737"/>
      <c r="F4" s="737"/>
      <c r="G4" s="737"/>
      <c r="H4" s="737"/>
      <c r="I4" s="737"/>
    </row>
    <row r="5" spans="1:13" s="367" customFormat="1" ht="12.75">
      <c r="A5" s="482"/>
      <c r="B5" s="482"/>
      <c r="C5" s="482"/>
      <c r="D5" s="482"/>
      <c r="E5" s="482"/>
      <c r="F5" s="482"/>
      <c r="G5" s="482"/>
      <c r="H5" s="737" t="s">
        <v>753</v>
      </c>
      <c r="I5" s="737"/>
      <c r="L5" s="738" t="s">
        <v>754</v>
      </c>
      <c r="M5" s="738"/>
    </row>
    <row r="6" s="367" customFormat="1" ht="12.75"/>
    <row r="7" spans="1:13" s="367" customFormat="1" ht="12.75">
      <c r="A7" s="484">
        <v>1</v>
      </c>
      <c r="B7" s="739" t="s">
        <v>755</v>
      </c>
      <c r="C7" s="740"/>
      <c r="D7" s="740"/>
      <c r="E7" s="740"/>
      <c r="F7" s="740"/>
      <c r="G7" s="741">
        <f>ARHITEKTURA!F404</f>
        <v>0</v>
      </c>
      <c r="H7" s="741"/>
      <c r="I7" s="741"/>
      <c r="K7" s="742">
        <f>G7*1.2</f>
        <v>0</v>
      </c>
      <c r="L7" s="738"/>
      <c r="M7" s="738"/>
    </row>
    <row r="8" spans="1:13" s="367" customFormat="1" ht="12.75">
      <c r="A8" s="484">
        <v>2</v>
      </c>
      <c r="B8" s="746" t="s">
        <v>756</v>
      </c>
      <c r="C8" s="746"/>
      <c r="D8" s="746"/>
      <c r="E8" s="746"/>
      <c r="F8" s="746"/>
      <c r="G8" s="741">
        <f>'REKAP.ViK'!D12</f>
        <v>0</v>
      </c>
      <c r="H8" s="741"/>
      <c r="I8" s="741"/>
      <c r="K8" s="742">
        <f>G8*1.2</f>
        <v>0</v>
      </c>
      <c r="L8" s="738"/>
      <c r="M8" s="738"/>
    </row>
    <row r="9" spans="1:13" s="367" customFormat="1" ht="12.75">
      <c r="A9" s="484">
        <v>3</v>
      </c>
      <c r="B9" s="739" t="s">
        <v>757</v>
      </c>
      <c r="C9" s="739"/>
      <c r="D9" s="739"/>
      <c r="E9" s="739"/>
      <c r="F9" s="739"/>
      <c r="G9" s="741">
        <f>STRUJA!H192</f>
        <v>0</v>
      </c>
      <c r="H9" s="741"/>
      <c r="I9" s="741"/>
      <c r="K9" s="742">
        <f>G9*1.2</f>
        <v>0</v>
      </c>
      <c r="L9" s="738"/>
      <c r="M9" s="738"/>
    </row>
    <row r="10" spans="1:13" s="367" customFormat="1" ht="12.75">
      <c r="A10" s="484"/>
      <c r="B10" s="485"/>
      <c r="C10" s="485"/>
      <c r="D10" s="485"/>
      <c r="E10" s="485"/>
      <c r="F10" s="485"/>
      <c r="G10" s="486"/>
      <c r="H10" s="486"/>
      <c r="I10" s="486"/>
      <c r="K10" s="487"/>
      <c r="L10" s="483"/>
      <c r="M10" s="483"/>
    </row>
    <row r="11" spans="2:13" s="367" customFormat="1" ht="12.75">
      <c r="B11" s="743" t="s">
        <v>465</v>
      </c>
      <c r="C11" s="743"/>
      <c r="D11" s="743"/>
      <c r="E11" s="743"/>
      <c r="F11" s="743"/>
      <c r="G11" s="742">
        <f>SUM(G7:I9)</f>
        <v>0</v>
      </c>
      <c r="H11" s="742"/>
      <c r="I11" s="742"/>
      <c r="K11" s="744">
        <f>SUM(K7:M9)</f>
        <v>0</v>
      </c>
      <c r="L11" s="744"/>
      <c r="M11" s="744"/>
    </row>
    <row r="12" spans="2:7" s="367" customFormat="1" ht="12.75">
      <c r="B12" s="745"/>
      <c r="C12" s="745"/>
      <c r="D12" s="745"/>
      <c r="E12" s="745"/>
      <c r="F12" s="745"/>
      <c r="G12" s="745"/>
    </row>
    <row r="13" s="367" customFormat="1" ht="12.75"/>
    <row r="14" s="367" customFormat="1" ht="12.75"/>
    <row r="15" s="367" customFormat="1" ht="12.75"/>
    <row r="16" s="367" customFormat="1" ht="12.75">
      <c r="H16" s="488"/>
    </row>
    <row r="17" s="367" customFormat="1" ht="12.75"/>
    <row r="18" s="367" customFormat="1" ht="12.75"/>
    <row r="19" s="367" customFormat="1" ht="12.75"/>
    <row r="20" s="367" customFormat="1" ht="12.75"/>
    <row r="21" s="367" customFormat="1" ht="12.75"/>
    <row r="22" s="367" customFormat="1" ht="12.75"/>
    <row r="23" s="367" customFormat="1" ht="12.75"/>
    <row r="24" s="367" customFormat="1" ht="12.75"/>
    <row r="25" s="367" customFormat="1" ht="12.75"/>
    <row r="26" s="367" customFormat="1" ht="12.75"/>
    <row r="27" s="367" customFormat="1" ht="12.75"/>
    <row r="28" s="367" customFormat="1" ht="12.75"/>
    <row r="29" s="367" customFormat="1" ht="12.75"/>
    <row r="30" s="367" customFormat="1" ht="12.75"/>
    <row r="31" s="367" customFormat="1" ht="12.75"/>
  </sheetData>
  <sheetProtection/>
  <mergeCells count="16">
    <mergeCell ref="B11:F11"/>
    <mergeCell ref="G11:I11"/>
    <mergeCell ref="K11:M11"/>
    <mergeCell ref="B12:G12"/>
    <mergeCell ref="B8:F8"/>
    <mergeCell ref="G8:I8"/>
    <mergeCell ref="K8:M8"/>
    <mergeCell ref="B9:F9"/>
    <mergeCell ref="G9:I9"/>
    <mergeCell ref="K9:M9"/>
    <mergeCell ref="A3:I4"/>
    <mergeCell ref="H5:I5"/>
    <mergeCell ref="L5:M5"/>
    <mergeCell ref="B7:F7"/>
    <mergeCell ref="G7:I7"/>
    <mergeCell ref="K7:M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83"/>
  <sheetViews>
    <sheetView view="pageBreakPreview" zoomScaleSheetLayoutView="100" zoomScalePageLayoutView="0" workbookViewId="0" topLeftCell="A7">
      <selection activeCell="F7" sqref="F7"/>
    </sheetView>
  </sheetViews>
  <sheetFormatPr defaultColWidth="9.140625" defaultRowHeight="12.75"/>
  <cols>
    <col min="1" max="1" width="5.7109375" style="0" customWidth="1"/>
    <col min="2" max="2" width="44.7109375" style="0" customWidth="1"/>
    <col min="3" max="4" width="9.7109375" style="0" customWidth="1"/>
    <col min="5" max="6" width="12.00390625" style="0" customWidth="1"/>
    <col min="7" max="7" width="11.7109375" style="0" customWidth="1"/>
    <col min="8" max="8" width="13.57421875" style="0" customWidth="1"/>
    <col min="10" max="10" width="11.7109375" style="0" bestFit="1" customWidth="1"/>
    <col min="11" max="11" width="10.7109375" style="0" bestFit="1" customWidth="1"/>
    <col min="13" max="13" width="11.140625" style="0" bestFit="1" customWidth="1"/>
    <col min="15" max="15" width="9.28125" style="0" bestFit="1" customWidth="1"/>
  </cols>
  <sheetData>
    <row r="1" spans="1:8" ht="15">
      <c r="A1" s="14" t="s">
        <v>81</v>
      </c>
      <c r="B1" s="15"/>
      <c r="C1" s="15"/>
      <c r="D1" s="16"/>
      <c r="E1" s="15"/>
      <c r="F1" s="15"/>
      <c r="G1" s="15"/>
      <c r="H1" s="15"/>
    </row>
    <row r="2" spans="1:8" ht="15.75" thickBot="1">
      <c r="A2" s="17"/>
      <c r="B2" s="14"/>
      <c r="C2" s="14"/>
      <c r="D2" s="14"/>
      <c r="E2" s="14"/>
      <c r="F2" s="14"/>
      <c r="G2" s="14"/>
      <c r="H2" s="14"/>
    </row>
    <row r="3" spans="1:15" ht="39" thickBot="1">
      <c r="A3" s="18" t="s">
        <v>103</v>
      </c>
      <c r="B3" s="19" t="s">
        <v>82</v>
      </c>
      <c r="C3" s="19" t="s">
        <v>83</v>
      </c>
      <c r="D3" s="19" t="s">
        <v>70</v>
      </c>
      <c r="E3" s="19" t="s">
        <v>865</v>
      </c>
      <c r="F3" s="19" t="s">
        <v>869</v>
      </c>
      <c r="G3" s="19" t="s">
        <v>867</v>
      </c>
      <c r="H3" s="19" t="s">
        <v>868</v>
      </c>
      <c r="I3" s="200"/>
      <c r="J3" s="201"/>
      <c r="K3" s="202"/>
      <c r="L3" s="203"/>
      <c r="M3" s="204"/>
      <c r="N3" s="203"/>
      <c r="O3" s="205"/>
    </row>
    <row r="4" spans="1:8" ht="12.75">
      <c r="A4" s="18"/>
      <c r="B4" s="19"/>
      <c r="C4" s="19"/>
      <c r="D4" s="19"/>
      <c r="E4" s="19"/>
      <c r="F4" s="19"/>
      <c r="G4" s="19"/>
      <c r="H4" s="19"/>
    </row>
    <row r="5" spans="1:8" ht="12.75">
      <c r="A5" s="20" t="s">
        <v>262</v>
      </c>
      <c r="B5" s="52" t="s">
        <v>85</v>
      </c>
      <c r="C5" s="21"/>
      <c r="D5" s="21"/>
      <c r="E5" s="21"/>
      <c r="F5" s="21"/>
      <c r="G5" s="21"/>
      <c r="H5" s="21"/>
    </row>
    <row r="6" spans="1:8" ht="12.75">
      <c r="A6" s="22"/>
      <c r="B6" s="23"/>
      <c r="C6" s="23"/>
      <c r="D6" s="23"/>
      <c r="E6" s="23"/>
      <c r="F6" s="23"/>
      <c r="G6" s="23"/>
      <c r="H6" s="23"/>
    </row>
    <row r="7" spans="1:10" s="5" customFormat="1" ht="65.25">
      <c r="A7" s="50">
        <v>1</v>
      </c>
      <c r="B7" s="3" t="s">
        <v>46</v>
      </c>
      <c r="I7" s="7"/>
      <c r="J7" s="4"/>
    </row>
    <row r="8" spans="1:10" s="5" customFormat="1" ht="14.25">
      <c r="A8" s="50"/>
      <c r="B8" s="60" t="s">
        <v>105</v>
      </c>
      <c r="C8" s="10" t="s">
        <v>69</v>
      </c>
      <c r="D8" s="6">
        <f>20*0.6</f>
        <v>12</v>
      </c>
      <c r="E8" s="168">
        <v>0</v>
      </c>
      <c r="F8" s="168">
        <f>E8*1.2</f>
        <v>0</v>
      </c>
      <c r="G8" s="168">
        <f>D8*E8</f>
        <v>0</v>
      </c>
      <c r="H8" s="168">
        <f>D8*F8</f>
        <v>0</v>
      </c>
      <c r="I8" s="7"/>
      <c r="J8" s="4"/>
    </row>
    <row r="9" spans="1:10" s="5" customFormat="1" ht="14.25" hidden="1">
      <c r="A9" s="50"/>
      <c r="B9" s="60" t="s">
        <v>120</v>
      </c>
      <c r="C9" s="10" t="s">
        <v>69</v>
      </c>
      <c r="D9" s="186">
        <v>0</v>
      </c>
      <c r="E9" s="168">
        <v>3000</v>
      </c>
      <c r="F9" s="168"/>
      <c r="G9" s="168"/>
      <c r="H9" s="168">
        <f>D9*E9</f>
        <v>0</v>
      </c>
      <c r="I9" s="7"/>
      <c r="J9" s="4"/>
    </row>
    <row r="10" spans="1:10" s="5" customFormat="1" ht="14.25">
      <c r="A10" s="50"/>
      <c r="B10" s="60" t="s">
        <v>106</v>
      </c>
      <c r="C10" s="10" t="s">
        <v>69</v>
      </c>
      <c r="D10" s="6">
        <f>18*0.6</f>
        <v>10.799999999999999</v>
      </c>
      <c r="E10" s="168">
        <v>0</v>
      </c>
      <c r="F10" s="168">
        <f aca="true" t="shared" si="0" ref="F10:F60">E10*1.2</f>
        <v>0</v>
      </c>
      <c r="G10" s="168">
        <f>D10*E10</f>
        <v>0</v>
      </c>
      <c r="H10" s="168">
        <f>D10*F10</f>
        <v>0</v>
      </c>
      <c r="I10" s="7"/>
      <c r="J10" s="4"/>
    </row>
    <row r="11" spans="1:10" s="5" customFormat="1" ht="12.75">
      <c r="A11" s="9"/>
      <c r="B11" s="1"/>
      <c r="E11" s="168"/>
      <c r="F11" s="168"/>
      <c r="G11" s="168"/>
      <c r="H11" s="168"/>
      <c r="I11" s="7"/>
      <c r="J11" s="8"/>
    </row>
    <row r="12" spans="1:10" s="5" customFormat="1" ht="65.25">
      <c r="A12" s="50">
        <v>2</v>
      </c>
      <c r="B12" s="3" t="s">
        <v>47</v>
      </c>
      <c r="E12" s="168"/>
      <c r="F12" s="168"/>
      <c r="G12" s="168"/>
      <c r="H12" s="168"/>
      <c r="I12" s="7"/>
      <c r="J12" s="4"/>
    </row>
    <row r="13" spans="1:10" s="5" customFormat="1" ht="14.25">
      <c r="A13" s="50"/>
      <c r="B13" s="60" t="s">
        <v>105</v>
      </c>
      <c r="C13" s="10" t="s">
        <v>69</v>
      </c>
      <c r="D13" s="6">
        <f>10*0.6</f>
        <v>6</v>
      </c>
      <c r="E13" s="168">
        <v>0</v>
      </c>
      <c r="F13" s="168">
        <f t="shared" si="0"/>
        <v>0</v>
      </c>
      <c r="G13" s="168">
        <f>D13*E13</f>
        <v>0</v>
      </c>
      <c r="H13" s="168">
        <f>D13*F13</f>
        <v>0</v>
      </c>
      <c r="I13" s="7"/>
      <c r="J13" s="4"/>
    </row>
    <row r="14" spans="1:10" s="5" customFormat="1" ht="14.25" hidden="1">
      <c r="A14" s="50"/>
      <c r="B14" s="60" t="s">
        <v>120</v>
      </c>
      <c r="C14" s="10" t="s">
        <v>69</v>
      </c>
      <c r="D14" s="186">
        <v>0</v>
      </c>
      <c r="E14" s="168">
        <v>1200</v>
      </c>
      <c r="F14" s="168">
        <f t="shared" si="0"/>
        <v>1440</v>
      </c>
      <c r="G14" s="168">
        <f>D14*E14</f>
        <v>0</v>
      </c>
      <c r="H14" s="168">
        <f>D14*F14</f>
        <v>0</v>
      </c>
      <c r="I14" s="7"/>
      <c r="J14" s="4"/>
    </row>
    <row r="15" spans="1:10" s="5" customFormat="1" ht="14.25">
      <c r="A15" s="50"/>
      <c r="B15" s="60" t="s">
        <v>106</v>
      </c>
      <c r="C15" s="10" t="s">
        <v>69</v>
      </c>
      <c r="D15" s="6">
        <f>10*0.6</f>
        <v>6</v>
      </c>
      <c r="E15" s="168">
        <v>0</v>
      </c>
      <c r="F15" s="168">
        <f t="shared" si="0"/>
        <v>0</v>
      </c>
      <c r="G15" s="168">
        <f>D15*E15</f>
        <v>0</v>
      </c>
      <c r="H15" s="168">
        <f>D15*F15</f>
        <v>0</v>
      </c>
      <c r="I15" s="7"/>
      <c r="J15" s="4"/>
    </row>
    <row r="16" spans="1:10" s="5" customFormat="1" ht="12.75">
      <c r="A16" s="9"/>
      <c r="B16" s="3"/>
      <c r="C16" s="10"/>
      <c r="D16" s="6"/>
      <c r="E16" s="168"/>
      <c r="F16" s="168"/>
      <c r="G16" s="168"/>
      <c r="H16" s="168"/>
      <c r="I16" s="7"/>
      <c r="J16" s="4"/>
    </row>
    <row r="17" spans="1:8" ht="192.75">
      <c r="A17" s="24" t="s">
        <v>88</v>
      </c>
      <c r="B17" s="25" t="s">
        <v>50</v>
      </c>
      <c r="E17" s="166"/>
      <c r="F17" s="166"/>
      <c r="G17" s="166"/>
      <c r="H17" s="166"/>
    </row>
    <row r="18" spans="1:8" ht="14.25">
      <c r="A18" s="24"/>
      <c r="B18" s="60" t="s">
        <v>105</v>
      </c>
      <c r="C18" s="26" t="s">
        <v>86</v>
      </c>
      <c r="D18" s="27">
        <f>(20+10)*0.6*1.2</f>
        <v>21.599999999999998</v>
      </c>
      <c r="E18" s="27">
        <v>0</v>
      </c>
      <c r="F18" s="27">
        <f t="shared" si="0"/>
        <v>0</v>
      </c>
      <c r="G18" s="27">
        <f>D18*E18</f>
        <v>0</v>
      </c>
      <c r="H18" s="28">
        <f>D18*F18</f>
        <v>0</v>
      </c>
    </row>
    <row r="19" spans="1:8" ht="14.25" hidden="1">
      <c r="A19" s="24"/>
      <c r="B19" s="60" t="s">
        <v>120</v>
      </c>
      <c r="C19" s="26" t="s">
        <v>86</v>
      </c>
      <c r="D19" s="27">
        <v>0</v>
      </c>
      <c r="E19" s="27">
        <v>1200</v>
      </c>
      <c r="F19" s="27">
        <f t="shared" si="0"/>
        <v>1440</v>
      </c>
      <c r="G19" s="27">
        <f>D19*E19</f>
        <v>0</v>
      </c>
      <c r="H19" s="28">
        <f>D19*F19</f>
        <v>0</v>
      </c>
    </row>
    <row r="20" spans="1:8" ht="14.25">
      <c r="A20" s="24"/>
      <c r="B20" s="60" t="s">
        <v>106</v>
      </c>
      <c r="C20" s="26" t="s">
        <v>86</v>
      </c>
      <c r="D20" s="27">
        <f>(18+10)*0.8*1.5</f>
        <v>33.6</v>
      </c>
      <c r="E20" s="27">
        <v>0</v>
      </c>
      <c r="F20" s="27">
        <f t="shared" si="0"/>
        <v>0</v>
      </c>
      <c r="G20" s="27">
        <f>D20*E20</f>
        <v>0</v>
      </c>
      <c r="H20" s="28">
        <f>D20*F20</f>
        <v>0</v>
      </c>
    </row>
    <row r="21" spans="1:8" ht="12.75">
      <c r="A21" s="24"/>
      <c r="B21" s="25"/>
      <c r="C21" s="26"/>
      <c r="D21" s="27"/>
      <c r="E21" s="27"/>
      <c r="F21" s="27"/>
      <c r="G21" s="27"/>
      <c r="H21" s="27"/>
    </row>
    <row r="22" spans="1:8" ht="52.5">
      <c r="A22" s="24" t="s">
        <v>89</v>
      </c>
      <c r="B22" s="29" t="s">
        <v>51</v>
      </c>
      <c r="E22" s="166"/>
      <c r="F22" s="166"/>
      <c r="G22" s="166"/>
      <c r="H22" s="166"/>
    </row>
    <row r="23" spans="1:8" ht="14.25">
      <c r="A23" s="24"/>
      <c r="B23" s="60" t="s">
        <v>105</v>
      </c>
      <c r="C23" s="26" t="s">
        <v>87</v>
      </c>
      <c r="D23" s="27">
        <f>(20+10)*0.6</f>
        <v>18</v>
      </c>
      <c r="E23" s="28">
        <v>0</v>
      </c>
      <c r="F23" s="28">
        <f t="shared" si="0"/>
        <v>0</v>
      </c>
      <c r="G23" s="28">
        <f>D23*E23</f>
        <v>0</v>
      </c>
      <c r="H23" s="28">
        <f>D23*F23</f>
        <v>0</v>
      </c>
    </row>
    <row r="24" spans="1:8" ht="14.25" hidden="1">
      <c r="A24" s="24"/>
      <c r="B24" s="60" t="s">
        <v>120</v>
      </c>
      <c r="C24" s="26" t="s">
        <v>87</v>
      </c>
      <c r="D24" s="186">
        <v>0</v>
      </c>
      <c r="E24" s="28">
        <v>110</v>
      </c>
      <c r="F24" s="28">
        <f t="shared" si="0"/>
        <v>132</v>
      </c>
      <c r="G24" s="28">
        <f>D24*E24</f>
        <v>0</v>
      </c>
      <c r="H24" s="28">
        <f>D24*F24</f>
        <v>0</v>
      </c>
    </row>
    <row r="25" spans="1:8" ht="14.25">
      <c r="A25" s="24"/>
      <c r="B25" s="60" t="s">
        <v>106</v>
      </c>
      <c r="C25" s="26" t="s">
        <v>87</v>
      </c>
      <c r="D25" s="27">
        <f>(18+10)*0.8</f>
        <v>22.400000000000002</v>
      </c>
      <c r="E25" s="28">
        <v>0</v>
      </c>
      <c r="F25" s="28">
        <f t="shared" si="0"/>
        <v>0</v>
      </c>
      <c r="G25" s="28">
        <f>D25*E25</f>
        <v>0</v>
      </c>
      <c r="H25" s="28">
        <f>D25*F25</f>
        <v>0</v>
      </c>
    </row>
    <row r="26" spans="1:8" ht="12.75">
      <c r="A26" s="24"/>
      <c r="B26" s="60"/>
      <c r="C26" s="26"/>
      <c r="D26" s="28"/>
      <c r="E26" s="28"/>
      <c r="F26" s="28"/>
      <c r="G26" s="28"/>
      <c r="H26" s="28"/>
    </row>
    <row r="27" spans="1:8" ht="116.25">
      <c r="A27" s="24" t="s">
        <v>90</v>
      </c>
      <c r="B27" s="31" t="s">
        <v>52</v>
      </c>
      <c r="E27" s="166"/>
      <c r="F27" s="166"/>
      <c r="G27" s="166"/>
      <c r="H27" s="166"/>
    </row>
    <row r="28" spans="1:8" ht="14.25">
      <c r="A28" s="24"/>
      <c r="B28" s="60" t="s">
        <v>105</v>
      </c>
      <c r="C28" s="26" t="s">
        <v>86</v>
      </c>
      <c r="D28" s="27">
        <f>(20+10)*0.6*0.3</f>
        <v>5.3999999999999995</v>
      </c>
      <c r="E28" s="27">
        <v>0</v>
      </c>
      <c r="F28" s="27">
        <f t="shared" si="0"/>
        <v>0</v>
      </c>
      <c r="G28" s="27">
        <f>D28*E28</f>
        <v>0</v>
      </c>
      <c r="H28" s="27">
        <f>D28*F28</f>
        <v>0</v>
      </c>
    </row>
    <row r="29" spans="1:8" ht="14.25" hidden="1">
      <c r="A29" s="24"/>
      <c r="B29" s="60" t="s">
        <v>120</v>
      </c>
      <c r="C29" s="26" t="s">
        <v>86</v>
      </c>
      <c r="D29" s="186">
        <v>0</v>
      </c>
      <c r="E29" s="27">
        <v>1350</v>
      </c>
      <c r="F29" s="27">
        <f t="shared" si="0"/>
        <v>1620</v>
      </c>
      <c r="G29" s="27">
        <f>D29*E29</f>
        <v>0</v>
      </c>
      <c r="H29" s="27">
        <f>D29*F29</f>
        <v>0</v>
      </c>
    </row>
    <row r="30" spans="1:8" ht="14.25">
      <c r="A30" s="24"/>
      <c r="B30" s="60" t="s">
        <v>106</v>
      </c>
      <c r="C30" s="26" t="s">
        <v>86</v>
      </c>
      <c r="D30" s="27">
        <f>(18+10)*0.8*0.4</f>
        <v>8.96</v>
      </c>
      <c r="E30" s="27">
        <v>0</v>
      </c>
      <c r="F30" s="27">
        <f t="shared" si="0"/>
        <v>0</v>
      </c>
      <c r="G30" s="27">
        <f>D30*E30</f>
        <v>0</v>
      </c>
      <c r="H30" s="27">
        <f>D30*F30</f>
        <v>0</v>
      </c>
    </row>
    <row r="31" spans="1:8" ht="12.75">
      <c r="A31" s="24"/>
      <c r="B31" s="30"/>
      <c r="C31" s="26"/>
      <c r="D31" s="27"/>
      <c r="E31" s="27"/>
      <c r="F31" s="27"/>
      <c r="G31" s="27"/>
      <c r="H31" s="27"/>
    </row>
    <row r="32" spans="1:8" ht="154.5">
      <c r="A32" s="24" t="s">
        <v>91</v>
      </c>
      <c r="B32" s="25" t="s">
        <v>53</v>
      </c>
      <c r="E32" s="166"/>
      <c r="F32" s="166"/>
      <c r="G32" s="166"/>
      <c r="H32" s="166"/>
    </row>
    <row r="33" spans="1:8" ht="14.25">
      <c r="A33" s="24"/>
      <c r="B33" s="60" t="s">
        <v>105</v>
      </c>
      <c r="C33" s="26" t="s">
        <v>86</v>
      </c>
      <c r="D33" s="27">
        <f>D18-D28</f>
        <v>16.2</v>
      </c>
      <c r="E33" s="27">
        <v>0</v>
      </c>
      <c r="F33" s="27">
        <f t="shared" si="0"/>
        <v>0</v>
      </c>
      <c r="G33" s="27">
        <f>D33*E33</f>
        <v>0</v>
      </c>
      <c r="H33" s="27">
        <f>D33*F33</f>
        <v>0</v>
      </c>
    </row>
    <row r="34" spans="1:8" ht="14.25" hidden="1">
      <c r="A34" s="24"/>
      <c r="B34" s="60" t="s">
        <v>120</v>
      </c>
      <c r="C34" s="26" t="s">
        <v>86</v>
      </c>
      <c r="D34" s="186">
        <v>0</v>
      </c>
      <c r="E34" s="27">
        <v>1250</v>
      </c>
      <c r="F34" s="27">
        <f t="shared" si="0"/>
        <v>1500</v>
      </c>
      <c r="G34" s="27">
        <f>D34*E34</f>
        <v>0</v>
      </c>
      <c r="H34" s="27">
        <f>D34*F34</f>
        <v>0</v>
      </c>
    </row>
    <row r="35" spans="1:8" ht="14.25">
      <c r="A35" s="24"/>
      <c r="B35" s="60" t="s">
        <v>106</v>
      </c>
      <c r="C35" s="26" t="s">
        <v>86</v>
      </c>
      <c r="D35" s="27">
        <f>D20-D30</f>
        <v>24.64</v>
      </c>
      <c r="E35" s="27">
        <v>0</v>
      </c>
      <c r="F35" s="27">
        <f t="shared" si="0"/>
        <v>0</v>
      </c>
      <c r="G35" s="27">
        <f>D35*E35</f>
        <v>0</v>
      </c>
      <c r="H35" s="27">
        <f>D35*F35</f>
        <v>0</v>
      </c>
    </row>
    <row r="36" spans="1:8" ht="12.75">
      <c r="A36" s="24"/>
      <c r="B36" s="29"/>
      <c r="C36" s="26"/>
      <c r="D36" s="27"/>
      <c r="E36" s="27"/>
      <c r="F36" s="27"/>
      <c r="G36" s="27"/>
      <c r="H36" s="27"/>
    </row>
    <row r="37" spans="1:8" ht="167.25">
      <c r="A37" s="24" t="s">
        <v>93</v>
      </c>
      <c r="B37" s="25" t="s">
        <v>39</v>
      </c>
      <c r="E37" s="166"/>
      <c r="F37" s="166"/>
      <c r="G37" s="166"/>
      <c r="H37" s="166"/>
    </row>
    <row r="38" spans="1:8" ht="14.25">
      <c r="A38" s="24"/>
      <c r="B38" s="60" t="s">
        <v>105</v>
      </c>
      <c r="C38" s="26" t="s">
        <v>86</v>
      </c>
      <c r="D38" s="27">
        <v>5</v>
      </c>
      <c r="E38" s="27">
        <v>0</v>
      </c>
      <c r="F38" s="27">
        <f t="shared" si="0"/>
        <v>0</v>
      </c>
      <c r="G38" s="27">
        <f>D38*E38</f>
        <v>0</v>
      </c>
      <c r="H38" s="27">
        <f>D38*F38</f>
        <v>0</v>
      </c>
    </row>
    <row r="39" spans="1:8" ht="14.25" hidden="1">
      <c r="A39" s="24"/>
      <c r="B39" s="60" t="s">
        <v>120</v>
      </c>
      <c r="C39" s="26" t="s">
        <v>86</v>
      </c>
      <c r="D39" s="186">
        <v>0</v>
      </c>
      <c r="E39" s="27">
        <v>1280</v>
      </c>
      <c r="F39" s="27">
        <f t="shared" si="0"/>
        <v>1536</v>
      </c>
      <c r="G39" s="27">
        <f>D39*E39</f>
        <v>0</v>
      </c>
      <c r="H39" s="27">
        <f>D39*F39</f>
        <v>0</v>
      </c>
    </row>
    <row r="40" spans="1:8" ht="14.25">
      <c r="A40" s="24"/>
      <c r="B40" s="60" t="s">
        <v>106</v>
      </c>
      <c r="C40" s="26" t="s">
        <v>86</v>
      </c>
      <c r="D40" s="27">
        <v>5</v>
      </c>
      <c r="E40" s="27">
        <v>0</v>
      </c>
      <c r="F40" s="27">
        <f t="shared" si="0"/>
        <v>0</v>
      </c>
      <c r="G40" s="27">
        <f>D40*E40</f>
        <v>0</v>
      </c>
      <c r="H40" s="27">
        <f>D40*F40</f>
        <v>0</v>
      </c>
    </row>
    <row r="41" spans="1:8" ht="12.75">
      <c r="A41" s="24"/>
      <c r="B41" s="25"/>
      <c r="C41" s="26"/>
      <c r="D41" s="27"/>
      <c r="E41" s="27"/>
      <c r="F41" s="27"/>
      <c r="G41" s="27"/>
      <c r="H41" s="27"/>
    </row>
    <row r="42" spans="1:8" ht="39.75">
      <c r="A42" s="24" t="s">
        <v>162</v>
      </c>
      <c r="B42" s="29" t="s">
        <v>92</v>
      </c>
      <c r="E42" s="166"/>
      <c r="F42" s="166"/>
      <c r="G42" s="166"/>
      <c r="H42" s="166"/>
    </row>
    <row r="43" spans="1:8" ht="14.25">
      <c r="A43" s="24"/>
      <c r="B43" s="60" t="s">
        <v>105</v>
      </c>
      <c r="C43" s="26" t="s">
        <v>86</v>
      </c>
      <c r="D43" s="27">
        <f>D18-D33</f>
        <v>5.399999999999999</v>
      </c>
      <c r="E43" s="27">
        <v>0</v>
      </c>
      <c r="F43" s="27">
        <f t="shared" si="0"/>
        <v>0</v>
      </c>
      <c r="G43" s="27">
        <f>D43*E43</f>
        <v>0</v>
      </c>
      <c r="H43" s="27">
        <f>D43*F43</f>
        <v>0</v>
      </c>
    </row>
    <row r="44" spans="1:8" ht="14.25" hidden="1">
      <c r="A44" s="24"/>
      <c r="B44" s="60" t="s">
        <v>120</v>
      </c>
      <c r="C44" s="26" t="s">
        <v>86</v>
      </c>
      <c r="D44" s="186">
        <f>D29+D34</f>
        <v>0</v>
      </c>
      <c r="E44" s="27">
        <v>350</v>
      </c>
      <c r="F44" s="27">
        <f t="shared" si="0"/>
        <v>420</v>
      </c>
      <c r="G44" s="27">
        <f>D44*E44</f>
        <v>0</v>
      </c>
      <c r="H44" s="27">
        <f>D44*E44</f>
        <v>0</v>
      </c>
    </row>
    <row r="45" spans="1:8" ht="14.25">
      <c r="A45" s="24"/>
      <c r="B45" s="60" t="s">
        <v>106</v>
      </c>
      <c r="C45" s="26" t="s">
        <v>86</v>
      </c>
      <c r="D45" s="27">
        <f>D20-D35</f>
        <v>8.96</v>
      </c>
      <c r="E45" s="27">
        <v>0</v>
      </c>
      <c r="F45" s="27">
        <f t="shared" si="0"/>
        <v>0</v>
      </c>
      <c r="G45" s="27">
        <f>D45*E45</f>
        <v>0</v>
      </c>
      <c r="H45" s="27">
        <f>D45*F45</f>
        <v>0</v>
      </c>
    </row>
    <row r="46" spans="1:8" ht="12.75" hidden="1">
      <c r="A46" s="24"/>
      <c r="B46" s="29"/>
      <c r="C46" s="26"/>
      <c r="D46" s="27"/>
      <c r="E46" s="27"/>
      <c r="F46" s="27">
        <f t="shared" si="0"/>
        <v>0</v>
      </c>
      <c r="G46" s="27"/>
      <c r="H46" s="27"/>
    </row>
    <row r="47" spans="1:8" ht="76.5" hidden="1">
      <c r="A47" s="43">
        <v>7</v>
      </c>
      <c r="B47" s="31" t="s">
        <v>104</v>
      </c>
      <c r="C47" s="44"/>
      <c r="D47" s="27"/>
      <c r="E47" s="27"/>
      <c r="F47" s="27">
        <f t="shared" si="0"/>
        <v>0</v>
      </c>
      <c r="G47" s="27"/>
      <c r="H47" s="27"/>
    </row>
    <row r="48" spans="1:8" ht="12.75" hidden="1">
      <c r="A48" s="43"/>
      <c r="B48" s="45" t="s">
        <v>98</v>
      </c>
      <c r="C48" s="44" t="s">
        <v>67</v>
      </c>
      <c r="D48" s="186">
        <v>0</v>
      </c>
      <c r="E48" s="27">
        <v>415</v>
      </c>
      <c r="F48" s="27">
        <f t="shared" si="0"/>
        <v>498</v>
      </c>
      <c r="G48" s="27"/>
      <c r="H48" s="27">
        <f>D48*E48</f>
        <v>0</v>
      </c>
    </row>
    <row r="49" spans="1:8" ht="12.75" hidden="1">
      <c r="A49" s="43"/>
      <c r="B49" s="45" t="s">
        <v>99</v>
      </c>
      <c r="C49" s="44" t="s">
        <v>67</v>
      </c>
      <c r="D49" s="186">
        <v>0</v>
      </c>
      <c r="E49" s="27">
        <v>315</v>
      </c>
      <c r="F49" s="27">
        <f t="shared" si="0"/>
        <v>378</v>
      </c>
      <c r="G49" s="27"/>
      <c r="H49" s="27">
        <f>D49*E49</f>
        <v>0</v>
      </c>
    </row>
    <row r="50" spans="1:8" ht="12.75" hidden="1">
      <c r="A50" s="43"/>
      <c r="B50" s="45" t="s">
        <v>100</v>
      </c>
      <c r="C50" s="26" t="s">
        <v>67</v>
      </c>
      <c r="D50" s="186">
        <v>0</v>
      </c>
      <c r="E50" s="27">
        <v>265</v>
      </c>
      <c r="F50" s="27">
        <f t="shared" si="0"/>
        <v>318</v>
      </c>
      <c r="G50" s="27"/>
      <c r="H50" s="27">
        <f>D50*E50</f>
        <v>0</v>
      </c>
    </row>
    <row r="51" spans="1:8" ht="12.75" hidden="1">
      <c r="A51" s="24"/>
      <c r="B51" s="29"/>
      <c r="C51" s="26"/>
      <c r="D51" s="27"/>
      <c r="E51" s="27"/>
      <c r="F51" s="27">
        <f t="shared" si="0"/>
        <v>0</v>
      </c>
      <c r="G51" s="27"/>
      <c r="H51" s="27"/>
    </row>
    <row r="52" spans="1:8" ht="140.25" hidden="1">
      <c r="A52" s="34">
        <v>8</v>
      </c>
      <c r="B52" s="35" t="s">
        <v>208</v>
      </c>
      <c r="C52" s="36"/>
      <c r="D52" s="37"/>
      <c r="E52" s="37"/>
      <c r="F52" s="37">
        <f t="shared" si="0"/>
        <v>0</v>
      </c>
      <c r="G52" s="37"/>
      <c r="H52" s="27"/>
    </row>
    <row r="53" spans="1:8" ht="12.75" hidden="1">
      <c r="A53" s="34"/>
      <c r="B53" s="35"/>
      <c r="C53" s="36"/>
      <c r="D53" s="37"/>
      <c r="E53" s="37"/>
      <c r="F53" s="37">
        <f t="shared" si="0"/>
        <v>0</v>
      </c>
      <c r="G53" s="37"/>
      <c r="H53" s="27"/>
    </row>
    <row r="54" spans="1:8" ht="12.75" hidden="1">
      <c r="A54" s="34"/>
      <c r="B54" s="38" t="s">
        <v>163</v>
      </c>
      <c r="C54" s="36" t="s">
        <v>94</v>
      </c>
      <c r="D54" s="187">
        <v>0</v>
      </c>
      <c r="E54" s="37">
        <v>65000</v>
      </c>
      <c r="F54" s="37">
        <f t="shared" si="0"/>
        <v>78000</v>
      </c>
      <c r="G54" s="37"/>
      <c r="H54" s="27">
        <f>D54*E54</f>
        <v>0</v>
      </c>
    </row>
    <row r="55" spans="1:8" ht="12.75" hidden="1">
      <c r="A55" s="34"/>
      <c r="B55" s="188" t="s">
        <v>279</v>
      </c>
      <c r="C55" s="36" t="s">
        <v>94</v>
      </c>
      <c r="D55" s="187">
        <v>0</v>
      </c>
      <c r="E55" s="37">
        <v>145000</v>
      </c>
      <c r="F55" s="37">
        <f t="shared" si="0"/>
        <v>174000</v>
      </c>
      <c r="G55" s="37"/>
      <c r="H55" s="27">
        <f>D55*E55</f>
        <v>0</v>
      </c>
    </row>
    <row r="56" spans="1:8" ht="12.75" hidden="1">
      <c r="A56" s="34"/>
      <c r="B56" s="38"/>
      <c r="C56" s="36"/>
      <c r="D56" s="37"/>
      <c r="E56" s="37"/>
      <c r="F56" s="37">
        <f t="shared" si="0"/>
        <v>0</v>
      </c>
      <c r="G56" s="37"/>
      <c r="H56" s="27"/>
    </row>
    <row r="57" spans="1:8" ht="63.75" hidden="1">
      <c r="A57" s="32" t="s">
        <v>218</v>
      </c>
      <c r="B57" s="33" t="s">
        <v>164</v>
      </c>
      <c r="C57" s="39" t="s">
        <v>95</v>
      </c>
      <c r="D57" s="40"/>
      <c r="E57" s="40"/>
      <c r="F57" s="40">
        <f t="shared" si="0"/>
        <v>0</v>
      </c>
      <c r="G57" s="40"/>
      <c r="H57" s="40" t="s">
        <v>95</v>
      </c>
    </row>
    <row r="58" spans="1:8" ht="12.75" hidden="1">
      <c r="A58" s="32"/>
      <c r="B58" s="41" t="s">
        <v>165</v>
      </c>
      <c r="C58" s="39" t="s">
        <v>94</v>
      </c>
      <c r="D58" s="245">
        <v>0</v>
      </c>
      <c r="E58" s="40">
        <v>26800</v>
      </c>
      <c r="F58" s="40">
        <f t="shared" si="0"/>
        <v>32160</v>
      </c>
      <c r="G58" s="40"/>
      <c r="H58" s="40">
        <f>D58*E58</f>
        <v>0</v>
      </c>
    </row>
    <row r="59" spans="1:8" ht="12.75">
      <c r="A59" s="32"/>
      <c r="B59" s="41"/>
      <c r="C59" s="39"/>
      <c r="D59" s="40"/>
      <c r="E59" s="40"/>
      <c r="F59" s="40"/>
      <c r="G59" s="40"/>
      <c r="H59" s="40"/>
    </row>
    <row r="60" spans="1:10" s="5" customFormat="1" ht="96" customHeight="1">
      <c r="A60" s="50">
        <v>9</v>
      </c>
      <c r="B60" s="58" t="s">
        <v>121</v>
      </c>
      <c r="C60" s="10" t="s">
        <v>68</v>
      </c>
      <c r="D60" s="6">
        <v>1</v>
      </c>
      <c r="E60" s="168">
        <v>0</v>
      </c>
      <c r="F60" s="168">
        <f t="shared" si="0"/>
        <v>0</v>
      </c>
      <c r="G60" s="168">
        <f>D60*E60</f>
        <v>0</v>
      </c>
      <c r="H60" s="168">
        <f>D60*F60</f>
        <v>0</v>
      </c>
      <c r="I60" s="12"/>
      <c r="J60" s="8"/>
    </row>
    <row r="61" spans="1:10" s="5" customFormat="1" ht="12.75" hidden="1">
      <c r="A61" s="9"/>
      <c r="B61" s="2"/>
      <c r="C61" s="10"/>
      <c r="D61" s="11"/>
      <c r="E61" s="168"/>
      <c r="F61" s="168">
        <f aca="true" t="shared" si="1" ref="F61:F74">E61*1.2</f>
        <v>0</v>
      </c>
      <c r="G61" s="168">
        <f aca="true" t="shared" si="2" ref="G61:G74">D61*E61</f>
        <v>0</v>
      </c>
      <c r="H61" s="168">
        <f aca="true" t="shared" si="3" ref="H61:H74">D61*F61</f>
        <v>0</v>
      </c>
      <c r="I61" s="12"/>
      <c r="J61" s="8"/>
    </row>
    <row r="62" spans="1:8" ht="127.5" hidden="1">
      <c r="A62" s="24" t="s">
        <v>167</v>
      </c>
      <c r="B62" s="25" t="s">
        <v>107</v>
      </c>
      <c r="C62" s="26" t="s">
        <v>67</v>
      </c>
      <c r="D62" s="186">
        <v>0</v>
      </c>
      <c r="E62" s="27">
        <v>22800</v>
      </c>
      <c r="F62" s="168">
        <f t="shared" si="1"/>
        <v>27360</v>
      </c>
      <c r="G62" s="168">
        <f t="shared" si="2"/>
        <v>0</v>
      </c>
      <c r="H62" s="168">
        <f t="shared" si="3"/>
        <v>0</v>
      </c>
    </row>
    <row r="63" spans="1:8" ht="12.75" hidden="1">
      <c r="A63" s="24"/>
      <c r="B63" s="25"/>
      <c r="C63" s="26"/>
      <c r="D63" s="27"/>
      <c r="E63" s="27"/>
      <c r="F63" s="168">
        <f t="shared" si="1"/>
        <v>0</v>
      </c>
      <c r="G63" s="168">
        <f t="shared" si="2"/>
        <v>0</v>
      </c>
      <c r="H63" s="168">
        <f t="shared" si="3"/>
        <v>0</v>
      </c>
    </row>
    <row r="64" spans="1:8" ht="178.5" hidden="1">
      <c r="A64" s="32" t="s">
        <v>96</v>
      </c>
      <c r="B64" s="42" t="s">
        <v>54</v>
      </c>
      <c r="C64" s="39"/>
      <c r="D64" s="40"/>
      <c r="E64" s="40"/>
      <c r="F64" s="168">
        <f t="shared" si="1"/>
        <v>0</v>
      </c>
      <c r="G64" s="168">
        <f t="shared" si="2"/>
        <v>0</v>
      </c>
      <c r="H64" s="168">
        <f t="shared" si="3"/>
        <v>0</v>
      </c>
    </row>
    <row r="65" spans="1:8" ht="12.75" hidden="1">
      <c r="A65" s="32"/>
      <c r="B65" s="41" t="s">
        <v>97</v>
      </c>
      <c r="C65" s="39" t="s">
        <v>94</v>
      </c>
      <c r="D65" s="245">
        <v>0</v>
      </c>
      <c r="E65" s="40">
        <v>16400</v>
      </c>
      <c r="F65" s="168">
        <f t="shared" si="1"/>
        <v>19680</v>
      </c>
      <c r="G65" s="168">
        <f t="shared" si="2"/>
        <v>0</v>
      </c>
      <c r="H65" s="168">
        <f t="shared" si="3"/>
        <v>0</v>
      </c>
    </row>
    <row r="66" spans="1:8" ht="12.75" hidden="1">
      <c r="A66" s="32"/>
      <c r="B66" s="41"/>
      <c r="C66" s="39"/>
      <c r="D66" s="67"/>
      <c r="E66" s="40"/>
      <c r="F66" s="168">
        <f t="shared" si="1"/>
        <v>0</v>
      </c>
      <c r="G66" s="168">
        <f t="shared" si="2"/>
        <v>0</v>
      </c>
      <c r="H66" s="168">
        <f t="shared" si="3"/>
        <v>0</v>
      </c>
    </row>
    <row r="67" spans="1:8" ht="140.25" hidden="1">
      <c r="A67" s="32" t="s">
        <v>96</v>
      </c>
      <c r="B67" s="33" t="s">
        <v>210</v>
      </c>
      <c r="C67" s="26" t="s">
        <v>94</v>
      </c>
      <c r="D67" s="186">
        <v>0</v>
      </c>
      <c r="E67" s="27">
        <v>867500</v>
      </c>
      <c r="F67" s="168">
        <f t="shared" si="1"/>
        <v>1041000</v>
      </c>
      <c r="G67" s="168">
        <f t="shared" si="2"/>
        <v>0</v>
      </c>
      <c r="H67" s="168">
        <f t="shared" si="3"/>
        <v>0</v>
      </c>
    </row>
    <row r="68" spans="1:8" ht="12.75" hidden="1">
      <c r="A68" s="32"/>
      <c r="B68" s="41"/>
      <c r="C68" s="39"/>
      <c r="D68" s="40"/>
      <c r="E68" s="40"/>
      <c r="F68" s="168">
        <f t="shared" si="1"/>
        <v>0</v>
      </c>
      <c r="G68" s="168">
        <f t="shared" si="2"/>
        <v>0</v>
      </c>
      <c r="H68" s="168">
        <f t="shared" si="3"/>
        <v>0</v>
      </c>
    </row>
    <row r="69" spans="1:8" ht="127.5" hidden="1">
      <c r="A69" s="32" t="s">
        <v>64</v>
      </c>
      <c r="B69" s="33" t="s">
        <v>108</v>
      </c>
      <c r="C69" s="26" t="s">
        <v>94</v>
      </c>
      <c r="D69" s="186">
        <v>0</v>
      </c>
      <c r="E69" s="27">
        <v>1375000</v>
      </c>
      <c r="F69" s="168">
        <f t="shared" si="1"/>
        <v>1650000</v>
      </c>
      <c r="G69" s="168">
        <f t="shared" si="2"/>
        <v>0</v>
      </c>
      <c r="H69" s="168">
        <f t="shared" si="3"/>
        <v>0</v>
      </c>
    </row>
    <row r="70" spans="1:8" ht="12.75" hidden="1">
      <c r="A70" s="32"/>
      <c r="B70" s="33"/>
      <c r="C70" s="26"/>
      <c r="D70" s="27"/>
      <c r="E70" s="27"/>
      <c r="F70" s="168">
        <f t="shared" si="1"/>
        <v>0</v>
      </c>
      <c r="G70" s="168">
        <f t="shared" si="2"/>
        <v>0</v>
      </c>
      <c r="H70" s="168">
        <f t="shared" si="3"/>
        <v>0</v>
      </c>
    </row>
    <row r="71" spans="1:8" ht="114.75" hidden="1">
      <c r="A71" s="32" t="s">
        <v>211</v>
      </c>
      <c r="B71" s="35" t="s">
        <v>212</v>
      </c>
      <c r="C71" s="36" t="s">
        <v>94</v>
      </c>
      <c r="D71" s="187">
        <v>0</v>
      </c>
      <c r="E71" s="37">
        <v>306500</v>
      </c>
      <c r="F71" s="168">
        <f t="shared" si="1"/>
        <v>367800</v>
      </c>
      <c r="G71" s="168">
        <f t="shared" si="2"/>
        <v>0</v>
      </c>
      <c r="H71" s="168">
        <f t="shared" si="3"/>
        <v>0</v>
      </c>
    </row>
    <row r="72" spans="1:8" ht="12.75" hidden="1">
      <c r="A72" s="32"/>
      <c r="B72" s="33"/>
      <c r="C72" s="26"/>
      <c r="D72" s="27"/>
      <c r="E72" s="27"/>
      <c r="F72" s="168">
        <f t="shared" si="1"/>
        <v>0</v>
      </c>
      <c r="G72" s="168">
        <f t="shared" si="2"/>
        <v>0</v>
      </c>
      <c r="H72" s="168">
        <f t="shared" si="3"/>
        <v>0</v>
      </c>
    </row>
    <row r="73" spans="1:14" s="51" customFormat="1" ht="106.5" customHeight="1" hidden="1">
      <c r="A73" s="78">
        <v>11</v>
      </c>
      <c r="B73" s="38" t="s">
        <v>209</v>
      </c>
      <c r="C73" s="79" t="s">
        <v>94</v>
      </c>
      <c r="D73" s="187">
        <v>0</v>
      </c>
      <c r="E73" s="37">
        <f>SUM(H17:H65)*0.1</f>
        <v>0</v>
      </c>
      <c r="F73" s="168">
        <f t="shared" si="1"/>
        <v>0</v>
      </c>
      <c r="G73" s="168">
        <f t="shared" si="2"/>
        <v>0</v>
      </c>
      <c r="H73" s="168">
        <f t="shared" si="3"/>
        <v>0</v>
      </c>
      <c r="I73" s="37"/>
      <c r="J73" s="37"/>
      <c r="K73" s="37"/>
      <c r="L73" s="37"/>
      <c r="M73" s="37"/>
      <c r="N73" s="37"/>
    </row>
    <row r="74" spans="1:8" ht="46.5" customHeight="1">
      <c r="A74" s="32" t="s">
        <v>167</v>
      </c>
      <c r="B74" s="33" t="s">
        <v>863</v>
      </c>
      <c r="C74" s="26" t="s">
        <v>72</v>
      </c>
      <c r="D74" s="27">
        <v>1</v>
      </c>
      <c r="E74" s="27"/>
      <c r="F74" s="168">
        <f t="shared" si="1"/>
        <v>0</v>
      </c>
      <c r="G74" s="168">
        <f t="shared" si="2"/>
        <v>0</v>
      </c>
      <c r="H74" s="168">
        <f t="shared" si="3"/>
        <v>0</v>
      </c>
    </row>
    <row r="75" spans="1:8" ht="12.75">
      <c r="A75" s="46"/>
      <c r="B75" s="47" t="s">
        <v>101</v>
      </c>
      <c r="C75" s="48"/>
      <c r="D75" s="48"/>
      <c r="E75" s="49"/>
      <c r="F75" s="49"/>
      <c r="G75" s="49">
        <f>SUM(G7:G74)</f>
        <v>0</v>
      </c>
      <c r="H75" s="49">
        <f>SUM(H7:H74)</f>
        <v>0</v>
      </c>
    </row>
    <row r="77" ht="12.75">
      <c r="H77" s="166"/>
    </row>
    <row r="78" ht="12.75">
      <c r="H78" s="166"/>
    </row>
    <row r="79" ht="12.75">
      <c r="H79" s="166"/>
    </row>
    <row r="80" ht="12.75">
      <c r="H80" s="166"/>
    </row>
    <row r="81" ht="12.75">
      <c r="H81" s="166"/>
    </row>
    <row r="82" ht="12.75">
      <c r="H82" s="166"/>
    </row>
    <row r="83" ht="12.75">
      <c r="H83" s="166"/>
    </row>
  </sheetData>
  <sheetProtection/>
  <printOptions/>
  <pageMargins left="0.65" right="0.25" top="1" bottom="1" header="0.5" footer="0.5"/>
  <pageSetup firstPageNumber="3" useFirstPageNumber="1" horizontalDpi="600" verticalDpi="600" orientation="portrait" paperSize="9" scale="80" r:id="rId1"/>
  <headerFooter alignWithMargins="0">
    <oddFooter>&amp;C&amp;9&amp;P</oddFooter>
  </headerFooter>
</worksheet>
</file>

<file path=xl/worksheets/sheet3.xml><?xml version="1.0" encoding="utf-8"?>
<worksheet xmlns="http://schemas.openxmlformats.org/spreadsheetml/2006/main" xmlns:r="http://schemas.openxmlformats.org/officeDocument/2006/relationships">
  <dimension ref="A1:O93"/>
  <sheetViews>
    <sheetView view="pageBreakPreview" zoomScaleSheetLayoutView="100" workbookViewId="0" topLeftCell="A10">
      <selection activeCell="E7" sqref="E7"/>
    </sheetView>
  </sheetViews>
  <sheetFormatPr defaultColWidth="9.140625" defaultRowHeight="12.75"/>
  <cols>
    <col min="1" max="1" width="5.7109375" style="0" customWidth="1"/>
    <col min="2" max="2" width="44.7109375" style="0" customWidth="1"/>
    <col min="3" max="4" width="9.7109375" style="0" customWidth="1"/>
    <col min="5" max="8" width="11.7109375" style="0" customWidth="1"/>
    <col min="11" max="11" width="10.7109375" style="0" bestFit="1" customWidth="1"/>
    <col min="13" max="13" width="10.421875" style="0" bestFit="1" customWidth="1"/>
  </cols>
  <sheetData>
    <row r="1" spans="1:8" ht="15">
      <c r="A1" s="14" t="s">
        <v>81</v>
      </c>
      <c r="B1" s="151"/>
      <c r="C1" s="152"/>
      <c r="D1" s="152"/>
      <c r="E1" s="15"/>
      <c r="F1" s="15"/>
      <c r="G1" s="15"/>
      <c r="H1" s="15"/>
    </row>
    <row r="2" spans="1:8" ht="15.75" thickBot="1">
      <c r="A2" s="45"/>
      <c r="B2" s="695"/>
      <c r="C2" s="695"/>
      <c r="D2" s="695"/>
      <c r="E2" s="14"/>
      <c r="F2" s="14"/>
      <c r="G2" s="14"/>
      <c r="H2" s="14"/>
    </row>
    <row r="3" spans="1:15" ht="39" thickBot="1">
      <c r="A3" s="18" t="s">
        <v>168</v>
      </c>
      <c r="B3" s="19" t="s">
        <v>82</v>
      </c>
      <c r="C3" s="19" t="s">
        <v>83</v>
      </c>
      <c r="D3" s="19" t="s">
        <v>70</v>
      </c>
      <c r="E3" s="19" t="s">
        <v>865</v>
      </c>
      <c r="F3" s="19" t="s">
        <v>869</v>
      </c>
      <c r="G3" s="19" t="s">
        <v>867</v>
      </c>
      <c r="H3" s="19" t="s">
        <v>868</v>
      </c>
      <c r="I3" s="200"/>
      <c r="J3" s="201"/>
      <c r="K3" s="202"/>
      <c r="L3" s="203"/>
      <c r="M3" s="204"/>
      <c r="N3" s="203"/>
      <c r="O3" s="205"/>
    </row>
    <row r="4" spans="1:8" ht="12.75">
      <c r="A4" s="153"/>
      <c r="B4" s="154"/>
      <c r="C4" s="154"/>
      <c r="D4" s="154"/>
      <c r="E4" s="154"/>
      <c r="F4" s="154"/>
      <c r="G4" s="154"/>
      <c r="H4" s="154"/>
    </row>
    <row r="5" spans="1:8" ht="12.75">
      <c r="A5" s="155" t="s">
        <v>58</v>
      </c>
      <c r="B5" s="156" t="s">
        <v>263</v>
      </c>
      <c r="C5" s="157"/>
      <c r="D5" s="158"/>
      <c r="E5" s="158"/>
      <c r="F5" s="158"/>
      <c r="G5" s="158"/>
      <c r="H5" s="158"/>
    </row>
    <row r="6" spans="1:8" ht="12.75">
      <c r="A6" s="126"/>
      <c r="B6" s="108"/>
      <c r="C6" s="39"/>
      <c r="D6" s="40"/>
      <c r="E6" s="40"/>
      <c r="F6" s="40"/>
      <c r="G6" s="40"/>
      <c r="H6" s="40"/>
    </row>
    <row r="7" spans="1:8" ht="51">
      <c r="A7" s="109" t="s">
        <v>170</v>
      </c>
      <c r="B7" s="31" t="s">
        <v>407</v>
      </c>
      <c r="C7" s="26"/>
      <c r="D7" s="27"/>
      <c r="E7" s="27"/>
      <c r="F7" s="27"/>
      <c r="G7" s="27"/>
      <c r="H7" s="27" t="s">
        <v>95</v>
      </c>
    </row>
    <row r="8" spans="1:8" ht="12.75">
      <c r="A8" s="109"/>
      <c r="B8" s="45" t="s">
        <v>400</v>
      </c>
      <c r="C8" s="26" t="s">
        <v>94</v>
      </c>
      <c r="D8" s="120">
        <v>1</v>
      </c>
      <c r="E8" s="27">
        <v>0</v>
      </c>
      <c r="F8" s="27">
        <f>E8*1.2</f>
        <v>0</v>
      </c>
      <c r="G8" s="27">
        <f>D8*E8</f>
        <v>0</v>
      </c>
      <c r="H8" s="27">
        <f>D8*F8</f>
        <v>0</v>
      </c>
    </row>
    <row r="9" spans="1:8" ht="12.75">
      <c r="A9" s="109"/>
      <c r="B9" s="45"/>
      <c r="C9" s="26"/>
      <c r="D9" s="27"/>
      <c r="E9" s="27"/>
      <c r="F9" s="27"/>
      <c r="G9" s="27"/>
      <c r="H9" s="27"/>
    </row>
    <row r="10" spans="1:8" ht="25.5">
      <c r="A10" s="159">
        <v>2</v>
      </c>
      <c r="B10" s="38" t="s">
        <v>223</v>
      </c>
      <c r="C10" s="26"/>
      <c r="D10" s="27"/>
      <c r="E10" s="27"/>
      <c r="F10" s="27"/>
      <c r="G10" s="27"/>
      <c r="H10" s="27"/>
    </row>
    <row r="11" spans="1:8" ht="12.75">
      <c r="A11" s="159"/>
      <c r="B11" s="188" t="s">
        <v>401</v>
      </c>
      <c r="C11" s="26" t="s">
        <v>94</v>
      </c>
      <c r="D11" s="120">
        <v>2</v>
      </c>
      <c r="E11" s="27">
        <v>0</v>
      </c>
      <c r="F11" s="27">
        <f>E11*1.2</f>
        <v>0</v>
      </c>
      <c r="G11" s="27">
        <f>D11*E11</f>
        <v>0</v>
      </c>
      <c r="H11" s="27">
        <f>D11*F11</f>
        <v>0</v>
      </c>
    </row>
    <row r="12" spans="1:8" ht="12.75">
      <c r="A12" s="109"/>
      <c r="B12" s="45"/>
      <c r="C12" s="26"/>
      <c r="D12" s="27"/>
      <c r="E12" s="27"/>
      <c r="F12" s="27"/>
      <c r="G12" s="27"/>
      <c r="H12" s="27"/>
    </row>
    <row r="13" spans="1:8" ht="38.25">
      <c r="A13" s="159">
        <v>3</v>
      </c>
      <c r="B13" s="38" t="s">
        <v>264</v>
      </c>
      <c r="C13" s="36"/>
      <c r="D13" s="37"/>
      <c r="E13" s="37"/>
      <c r="F13" s="37"/>
      <c r="G13" s="37"/>
      <c r="H13" s="37"/>
    </row>
    <row r="14" spans="1:8" ht="12.75">
      <c r="A14" s="159"/>
      <c r="B14" s="188" t="s">
        <v>414</v>
      </c>
      <c r="C14" s="36" t="s">
        <v>94</v>
      </c>
      <c r="D14" s="61">
        <v>1</v>
      </c>
      <c r="E14" s="37">
        <v>0</v>
      </c>
      <c r="F14" s="37">
        <f>E14*1.2</f>
        <v>0</v>
      </c>
      <c r="G14" s="37">
        <f>D14*E14</f>
        <v>0</v>
      </c>
      <c r="H14" s="37">
        <f>D14*F14</f>
        <v>0</v>
      </c>
    </row>
    <row r="15" spans="1:8" ht="12.75">
      <c r="A15" s="159"/>
      <c r="B15" s="188" t="s">
        <v>415</v>
      </c>
      <c r="C15" s="36" t="s">
        <v>94</v>
      </c>
      <c r="D15" s="61">
        <v>1</v>
      </c>
      <c r="E15" s="37">
        <v>0</v>
      </c>
      <c r="F15" s="37">
        <f>E15*1.2</f>
        <v>0</v>
      </c>
      <c r="G15" s="37">
        <f>D15*E15</f>
        <v>0</v>
      </c>
      <c r="H15" s="37">
        <f>D15*F15</f>
        <v>0</v>
      </c>
    </row>
    <row r="16" spans="1:8" ht="12.75">
      <c r="A16" s="159"/>
      <c r="B16" s="188" t="s">
        <v>401</v>
      </c>
      <c r="C16" s="36" t="s">
        <v>94</v>
      </c>
      <c r="D16" s="61">
        <v>3</v>
      </c>
      <c r="E16" s="37">
        <v>0</v>
      </c>
      <c r="F16" s="37">
        <f>E16*1.2</f>
        <v>0</v>
      </c>
      <c r="G16" s="37">
        <f>D16*E16</f>
        <v>0</v>
      </c>
      <c r="H16" s="37">
        <f>D16*F16</f>
        <v>0</v>
      </c>
    </row>
    <row r="17" spans="1:8" ht="12.75">
      <c r="A17" s="159"/>
      <c r="B17" s="38"/>
      <c r="C17" s="36"/>
      <c r="D17" s="37"/>
      <c r="E17" s="37"/>
      <c r="F17" s="37"/>
      <c r="G17" s="37"/>
      <c r="H17" s="37"/>
    </row>
    <row r="18" spans="1:8" ht="51">
      <c r="A18" s="159">
        <v>4</v>
      </c>
      <c r="B18" s="38" t="s">
        <v>265</v>
      </c>
      <c r="C18" s="36"/>
      <c r="D18" s="37"/>
      <c r="E18" s="37"/>
      <c r="F18" s="37"/>
      <c r="G18" s="37"/>
      <c r="H18" s="37"/>
    </row>
    <row r="19" spans="1:8" ht="12.75">
      <c r="A19" s="159"/>
      <c r="B19" s="188" t="s">
        <v>413</v>
      </c>
      <c r="C19" s="36" t="s">
        <v>94</v>
      </c>
      <c r="D19" s="61">
        <v>5</v>
      </c>
      <c r="E19" s="37">
        <v>0</v>
      </c>
      <c r="F19" s="37">
        <f>E19*1.2</f>
        <v>0</v>
      </c>
      <c r="G19" s="37">
        <f>D19*E19</f>
        <v>0</v>
      </c>
      <c r="H19" s="37">
        <f>D19*F19</f>
        <v>0</v>
      </c>
    </row>
    <row r="20" spans="1:8" ht="12.75">
      <c r="A20" s="159"/>
      <c r="B20" s="38"/>
      <c r="C20" s="36"/>
      <c r="D20" s="37"/>
      <c r="E20" s="37"/>
      <c r="F20" s="37"/>
      <c r="G20" s="37"/>
      <c r="H20" s="37"/>
    </row>
    <row r="21" spans="1:8" ht="76.5">
      <c r="A21" s="159">
        <v>5</v>
      </c>
      <c r="B21" s="38" t="s">
        <v>266</v>
      </c>
      <c r="C21" s="36" t="s">
        <v>94</v>
      </c>
      <c r="D21" s="61">
        <v>5</v>
      </c>
      <c r="E21" s="37">
        <v>0</v>
      </c>
      <c r="F21" s="37">
        <f>E21*1.2</f>
        <v>0</v>
      </c>
      <c r="G21" s="37">
        <f>D21*E21</f>
        <v>0</v>
      </c>
      <c r="H21" s="37">
        <f>D21*F21</f>
        <v>0</v>
      </c>
    </row>
    <row r="22" spans="1:8" ht="12.75" hidden="1">
      <c r="A22" s="159"/>
      <c r="B22" s="38"/>
      <c r="C22" s="36"/>
      <c r="D22" s="37"/>
      <c r="E22" s="37"/>
      <c r="F22" s="37"/>
      <c r="G22" s="37"/>
      <c r="H22" s="37"/>
    </row>
    <row r="23" spans="1:8" ht="51" hidden="1">
      <c r="A23" s="109" t="s">
        <v>170</v>
      </c>
      <c r="B23" s="31" t="s">
        <v>41</v>
      </c>
      <c r="C23" s="26" t="s">
        <v>94</v>
      </c>
      <c r="D23" s="187">
        <v>0</v>
      </c>
      <c r="E23" s="27">
        <v>350000</v>
      </c>
      <c r="F23" s="27"/>
      <c r="G23" s="27"/>
      <c r="H23" s="27">
        <f>D23*E23</f>
        <v>0</v>
      </c>
    </row>
    <row r="24" spans="1:8" ht="12.75" hidden="1">
      <c r="A24" s="109"/>
      <c r="B24" s="31"/>
      <c r="C24" s="26"/>
      <c r="D24" s="120"/>
      <c r="E24" s="27"/>
      <c r="F24" s="27"/>
      <c r="G24" s="27"/>
      <c r="H24" s="27"/>
    </row>
    <row r="25" spans="1:8" ht="126.75" customHeight="1" hidden="1">
      <c r="A25" s="109" t="s">
        <v>161</v>
      </c>
      <c r="B25" s="31" t="s">
        <v>222</v>
      </c>
      <c r="C25" s="26"/>
      <c r="D25" s="27"/>
      <c r="E25" s="27"/>
      <c r="F25" s="27"/>
      <c r="G25" s="27"/>
      <c r="H25" s="27"/>
    </row>
    <row r="26" spans="1:8" ht="12.75" hidden="1">
      <c r="A26" s="109"/>
      <c r="B26" s="45" t="s">
        <v>280</v>
      </c>
      <c r="C26" s="26" t="s">
        <v>94</v>
      </c>
      <c r="D26" s="187">
        <v>0</v>
      </c>
      <c r="E26" s="27">
        <v>41000</v>
      </c>
      <c r="F26" s="27"/>
      <c r="G26" s="27"/>
      <c r="H26" s="27">
        <f>D26*E26</f>
        <v>0</v>
      </c>
    </row>
    <row r="27" spans="1:8" ht="12.75" hidden="1">
      <c r="A27" s="109"/>
      <c r="B27" s="45" t="s">
        <v>386</v>
      </c>
      <c r="C27" s="26" t="s">
        <v>94</v>
      </c>
      <c r="D27" s="187">
        <v>0</v>
      </c>
      <c r="E27" s="27">
        <v>52000</v>
      </c>
      <c r="F27" s="27"/>
      <c r="G27" s="27"/>
      <c r="H27" s="27">
        <f>D27*E27</f>
        <v>0</v>
      </c>
    </row>
    <row r="28" spans="1:8" ht="12.75" hidden="1">
      <c r="A28" s="109"/>
      <c r="B28" s="45" t="s">
        <v>281</v>
      </c>
      <c r="C28" s="26" t="s">
        <v>94</v>
      </c>
      <c r="D28" s="187">
        <v>0</v>
      </c>
      <c r="E28" s="27">
        <v>62500</v>
      </c>
      <c r="F28" s="27"/>
      <c r="G28" s="27"/>
      <c r="H28" s="27">
        <f>D28*E28</f>
        <v>0</v>
      </c>
    </row>
    <row r="29" spans="1:8" ht="12.75" hidden="1">
      <c r="A29" s="109"/>
      <c r="B29" s="45" t="s">
        <v>60</v>
      </c>
      <c r="C29" s="26" t="s">
        <v>94</v>
      </c>
      <c r="D29" s="187">
        <v>0</v>
      </c>
      <c r="E29" s="27">
        <v>82800</v>
      </c>
      <c r="F29" s="27"/>
      <c r="G29" s="27"/>
      <c r="H29" s="27">
        <f>D29*E29</f>
        <v>0</v>
      </c>
    </row>
    <row r="30" spans="1:8" ht="12.75" hidden="1">
      <c r="A30" s="109"/>
      <c r="B30" s="45"/>
      <c r="C30" s="26"/>
      <c r="D30" s="120"/>
      <c r="E30" s="27"/>
      <c r="F30" s="27"/>
      <c r="G30" s="27"/>
      <c r="H30" s="27"/>
    </row>
    <row r="31" spans="1:8" ht="63.75" hidden="1">
      <c r="A31" s="109" t="s">
        <v>96</v>
      </c>
      <c r="B31" s="31" t="s">
        <v>267</v>
      </c>
      <c r="C31" s="26"/>
      <c r="D31" s="27"/>
      <c r="E31" s="27"/>
      <c r="F31" s="27"/>
      <c r="G31" s="27"/>
      <c r="H31" s="27" t="s">
        <v>95</v>
      </c>
    </row>
    <row r="32" spans="1:8" ht="12.75" hidden="1">
      <c r="A32" s="109"/>
      <c r="B32" s="45" t="s">
        <v>268</v>
      </c>
      <c r="C32" s="26" t="s">
        <v>94</v>
      </c>
      <c r="D32" s="187">
        <v>0</v>
      </c>
      <c r="E32" s="27">
        <v>8925</v>
      </c>
      <c r="F32" s="27"/>
      <c r="G32" s="27"/>
      <c r="H32" s="27">
        <f>D32*E32</f>
        <v>0</v>
      </c>
    </row>
    <row r="33" spans="1:8" ht="12.75" hidden="1">
      <c r="A33" s="109"/>
      <c r="B33" s="45" t="s">
        <v>269</v>
      </c>
      <c r="C33" s="26" t="s">
        <v>94</v>
      </c>
      <c r="D33" s="187">
        <v>0</v>
      </c>
      <c r="E33" s="27">
        <v>2300</v>
      </c>
      <c r="F33" s="27"/>
      <c r="G33" s="27"/>
      <c r="H33" s="27">
        <f>D33*E33</f>
        <v>0</v>
      </c>
    </row>
    <row r="34" spans="1:8" ht="12.75">
      <c r="A34" s="109"/>
      <c r="B34" s="45"/>
      <c r="C34" s="26"/>
      <c r="D34" s="120"/>
      <c r="E34" s="27"/>
      <c r="F34" s="27"/>
      <c r="G34" s="27"/>
      <c r="H34" s="27"/>
    </row>
    <row r="35" spans="1:8" ht="127.5">
      <c r="A35" s="159">
        <v>6</v>
      </c>
      <c r="B35" s="188" t="s">
        <v>402</v>
      </c>
      <c r="C35" s="36"/>
      <c r="D35" s="37"/>
      <c r="E35" s="37"/>
      <c r="F35" s="37"/>
      <c r="G35" s="37"/>
      <c r="H35" s="37"/>
    </row>
    <row r="36" spans="1:8" ht="12.75">
      <c r="A36" s="159"/>
      <c r="B36" s="111" t="s">
        <v>282</v>
      </c>
      <c r="C36" s="69" t="s">
        <v>67</v>
      </c>
      <c r="D36" s="40">
        <v>5</v>
      </c>
      <c r="E36" s="40">
        <v>0</v>
      </c>
      <c r="F36" s="40">
        <f aca="true" t="shared" si="0" ref="F36:F42">E36*1.2</f>
        <v>0</v>
      </c>
      <c r="G36" s="40">
        <f aca="true" t="shared" si="1" ref="G36:G42">D36*E36</f>
        <v>0</v>
      </c>
      <c r="H36" s="59">
        <f aca="true" t="shared" si="2" ref="H36:H42">D36*F36</f>
        <v>0</v>
      </c>
    </row>
    <row r="37" spans="1:14" s="71" customFormat="1" ht="12.75">
      <c r="A37" s="92"/>
      <c r="B37" s="35" t="s">
        <v>16</v>
      </c>
      <c r="C37" s="69" t="s">
        <v>67</v>
      </c>
      <c r="D37" s="40">
        <v>5</v>
      </c>
      <c r="E37" s="40">
        <v>0</v>
      </c>
      <c r="F37" s="40">
        <f t="shared" si="0"/>
        <v>0</v>
      </c>
      <c r="G37" s="40">
        <f t="shared" si="1"/>
        <v>0</v>
      </c>
      <c r="H37" s="59">
        <f t="shared" si="2"/>
        <v>0</v>
      </c>
      <c r="I37" s="59"/>
      <c r="J37" s="59"/>
      <c r="K37" s="59"/>
      <c r="L37" s="59"/>
      <c r="M37" s="59"/>
      <c r="N37" s="59"/>
    </row>
    <row r="38" spans="1:14" s="71" customFormat="1" ht="12.75">
      <c r="A38" s="92"/>
      <c r="B38" s="35" t="s">
        <v>17</v>
      </c>
      <c r="C38" s="69" t="s">
        <v>67</v>
      </c>
      <c r="D38" s="40">
        <v>5</v>
      </c>
      <c r="E38" s="40">
        <v>0</v>
      </c>
      <c r="F38" s="40">
        <f t="shared" si="0"/>
        <v>0</v>
      </c>
      <c r="G38" s="40">
        <f t="shared" si="1"/>
        <v>0</v>
      </c>
      <c r="H38" s="59">
        <f t="shared" si="2"/>
        <v>0</v>
      </c>
      <c r="I38" s="59"/>
      <c r="J38" s="59"/>
      <c r="K38" s="59"/>
      <c r="L38" s="59"/>
      <c r="M38" s="59"/>
      <c r="N38" s="59"/>
    </row>
    <row r="39" spans="1:14" s="71" customFormat="1" ht="12.75">
      <c r="A39" s="92"/>
      <c r="B39" s="111" t="s">
        <v>20</v>
      </c>
      <c r="C39" s="69" t="s">
        <v>67</v>
      </c>
      <c r="D39" s="40">
        <v>10</v>
      </c>
      <c r="E39" s="40">
        <v>0</v>
      </c>
      <c r="F39" s="40">
        <f t="shared" si="0"/>
        <v>0</v>
      </c>
      <c r="G39" s="40">
        <f t="shared" si="1"/>
        <v>0</v>
      </c>
      <c r="H39" s="59">
        <f t="shared" si="2"/>
        <v>0</v>
      </c>
      <c r="I39" s="59"/>
      <c r="J39" s="59"/>
      <c r="K39" s="59"/>
      <c r="L39" s="59"/>
      <c r="M39" s="59"/>
      <c r="N39" s="59"/>
    </row>
    <row r="40" spans="1:14" s="71" customFormat="1" ht="12.75" hidden="1">
      <c r="A40" s="92"/>
      <c r="B40" s="35" t="s">
        <v>21</v>
      </c>
      <c r="C40" s="69" t="s">
        <v>67</v>
      </c>
      <c r="D40" s="189">
        <v>0</v>
      </c>
      <c r="E40" s="40">
        <v>1260</v>
      </c>
      <c r="F40" s="40">
        <f t="shared" si="0"/>
        <v>1512</v>
      </c>
      <c r="G40" s="40">
        <f t="shared" si="1"/>
        <v>0</v>
      </c>
      <c r="H40" s="59">
        <f t="shared" si="2"/>
        <v>0</v>
      </c>
      <c r="I40" s="59"/>
      <c r="J40" s="59"/>
      <c r="K40" s="59"/>
      <c r="L40" s="59"/>
      <c r="M40" s="59"/>
      <c r="N40" s="59"/>
    </row>
    <row r="41" spans="1:14" s="71" customFormat="1" ht="12.75" hidden="1">
      <c r="A41" s="92"/>
      <c r="B41" s="35" t="s">
        <v>22</v>
      </c>
      <c r="C41" s="69" t="s">
        <v>67</v>
      </c>
      <c r="D41" s="189">
        <v>0</v>
      </c>
      <c r="E41" s="40">
        <v>1350</v>
      </c>
      <c r="F41" s="40">
        <f t="shared" si="0"/>
        <v>1620</v>
      </c>
      <c r="G41" s="40">
        <f t="shared" si="1"/>
        <v>0</v>
      </c>
      <c r="H41" s="59">
        <f t="shared" si="2"/>
        <v>0</v>
      </c>
      <c r="I41" s="59"/>
      <c r="J41" s="59"/>
      <c r="K41" s="59"/>
      <c r="L41" s="59"/>
      <c r="M41" s="59"/>
      <c r="N41" s="59"/>
    </row>
    <row r="42" spans="1:14" s="71" customFormat="1" ht="12.75">
      <c r="A42" s="92"/>
      <c r="B42" s="35" t="s">
        <v>18</v>
      </c>
      <c r="C42" s="69" t="s">
        <v>67</v>
      </c>
      <c r="D42" s="40">
        <f>43+17</f>
        <v>60</v>
      </c>
      <c r="E42" s="40">
        <v>0</v>
      </c>
      <c r="F42" s="40">
        <f t="shared" si="0"/>
        <v>0</v>
      </c>
      <c r="G42" s="40">
        <f t="shared" si="1"/>
        <v>0</v>
      </c>
      <c r="H42" s="59">
        <f t="shared" si="2"/>
        <v>0</v>
      </c>
      <c r="I42" s="59"/>
      <c r="J42" s="59"/>
      <c r="K42" s="59"/>
      <c r="L42" s="59"/>
      <c r="M42" s="59"/>
      <c r="N42" s="59"/>
    </row>
    <row r="43" spans="1:14" s="71" customFormat="1" ht="12.75" hidden="1">
      <c r="A43" s="92"/>
      <c r="B43" s="35" t="s">
        <v>23</v>
      </c>
      <c r="C43" s="69" t="s">
        <v>67</v>
      </c>
      <c r="D43" s="59">
        <v>0</v>
      </c>
      <c r="E43" s="189">
        <v>930</v>
      </c>
      <c r="F43" s="189"/>
      <c r="G43" s="189"/>
      <c r="H43" s="59">
        <f aca="true" t="shared" si="3" ref="H43:H50">D43*E43</f>
        <v>0</v>
      </c>
      <c r="I43" s="59"/>
      <c r="J43" s="59"/>
      <c r="K43" s="59"/>
      <c r="L43" s="59"/>
      <c r="M43" s="59"/>
      <c r="N43" s="59"/>
    </row>
    <row r="44" spans="1:14" s="71" customFormat="1" ht="12.75" hidden="1">
      <c r="A44" s="92"/>
      <c r="B44" s="35" t="s">
        <v>24</v>
      </c>
      <c r="C44" s="69" t="s">
        <v>67</v>
      </c>
      <c r="D44" s="59">
        <v>0</v>
      </c>
      <c r="E44" s="189">
        <v>1240</v>
      </c>
      <c r="F44" s="189"/>
      <c r="G44" s="189"/>
      <c r="H44" s="59">
        <f t="shared" si="3"/>
        <v>0</v>
      </c>
      <c r="I44" s="59"/>
      <c r="J44" s="59"/>
      <c r="K44" s="59"/>
      <c r="L44" s="59"/>
      <c r="M44" s="59"/>
      <c r="N44" s="59"/>
    </row>
    <row r="45" spans="1:14" s="71" customFormat="1" ht="12.75" hidden="1">
      <c r="A45" s="92"/>
      <c r="B45" s="35" t="s">
        <v>19</v>
      </c>
      <c r="C45" s="69" t="s">
        <v>67</v>
      </c>
      <c r="D45" s="59">
        <v>0</v>
      </c>
      <c r="E45" s="189">
        <v>1610</v>
      </c>
      <c r="F45" s="189"/>
      <c r="G45" s="189"/>
      <c r="H45" s="59">
        <f t="shared" si="3"/>
        <v>0</v>
      </c>
      <c r="I45" s="59"/>
      <c r="J45" s="59"/>
      <c r="K45" s="59"/>
      <c r="L45" s="59"/>
      <c r="M45" s="59"/>
      <c r="N45" s="59"/>
    </row>
    <row r="46" spans="1:14" s="71" customFormat="1" ht="12.75" hidden="1">
      <c r="A46" s="92"/>
      <c r="B46" s="35" t="s">
        <v>25</v>
      </c>
      <c r="C46" s="69" t="s">
        <v>67</v>
      </c>
      <c r="D46" s="59">
        <v>0</v>
      </c>
      <c r="E46" s="189">
        <v>1940</v>
      </c>
      <c r="F46" s="189"/>
      <c r="G46" s="189"/>
      <c r="H46" s="59">
        <f t="shared" si="3"/>
        <v>0</v>
      </c>
      <c r="I46" s="59"/>
      <c r="J46" s="59"/>
      <c r="K46" s="59"/>
      <c r="L46" s="59"/>
      <c r="M46" s="59"/>
      <c r="N46" s="59"/>
    </row>
    <row r="47" spans="1:14" s="71" customFormat="1" ht="12.75" hidden="1">
      <c r="A47" s="92"/>
      <c r="B47" s="35" t="s">
        <v>26</v>
      </c>
      <c r="C47" s="69" t="s">
        <v>67</v>
      </c>
      <c r="D47" s="59">
        <v>0</v>
      </c>
      <c r="E47" s="189">
        <v>2390</v>
      </c>
      <c r="F47" s="189"/>
      <c r="G47" s="189"/>
      <c r="H47" s="59">
        <f t="shared" si="3"/>
        <v>0</v>
      </c>
      <c r="I47" s="59"/>
      <c r="J47" s="59"/>
      <c r="K47" s="59"/>
      <c r="L47" s="59"/>
      <c r="M47" s="59"/>
      <c r="N47" s="59"/>
    </row>
    <row r="48" spans="1:14" s="71" customFormat="1" ht="12.75" hidden="1">
      <c r="A48" s="92"/>
      <c r="B48" s="35" t="s">
        <v>27</v>
      </c>
      <c r="C48" s="69" t="s">
        <v>67</v>
      </c>
      <c r="D48" s="59">
        <v>0</v>
      </c>
      <c r="E48" s="189">
        <v>3100</v>
      </c>
      <c r="F48" s="189"/>
      <c r="G48" s="189"/>
      <c r="H48" s="59">
        <f t="shared" si="3"/>
        <v>0</v>
      </c>
      <c r="I48" s="59"/>
      <c r="J48" s="59"/>
      <c r="K48" s="59"/>
      <c r="L48" s="59"/>
      <c r="M48" s="59"/>
      <c r="N48" s="59"/>
    </row>
    <row r="49" spans="1:14" s="71" customFormat="1" ht="12.75" hidden="1">
      <c r="A49" s="92"/>
      <c r="B49" s="35" t="s">
        <v>28</v>
      </c>
      <c r="C49" s="69" t="s">
        <v>67</v>
      </c>
      <c r="D49" s="59">
        <v>0</v>
      </c>
      <c r="E49" s="189">
        <v>3700</v>
      </c>
      <c r="F49" s="189"/>
      <c r="G49" s="189"/>
      <c r="H49" s="59">
        <f t="shared" si="3"/>
        <v>0</v>
      </c>
      <c r="I49" s="59"/>
      <c r="J49" s="59"/>
      <c r="K49" s="59"/>
      <c r="L49" s="59"/>
      <c r="M49" s="59"/>
      <c r="N49" s="59"/>
    </row>
    <row r="50" spans="1:14" s="71" customFormat="1" ht="12.75" hidden="1">
      <c r="A50" s="92"/>
      <c r="B50" s="35" t="s">
        <v>29</v>
      </c>
      <c r="C50" s="69" t="s">
        <v>67</v>
      </c>
      <c r="D50" s="59">
        <v>0</v>
      </c>
      <c r="E50" s="189">
        <v>5850</v>
      </c>
      <c r="F50" s="189"/>
      <c r="G50" s="189"/>
      <c r="H50" s="59">
        <f t="shared" si="3"/>
        <v>0</v>
      </c>
      <c r="I50" s="59"/>
      <c r="J50" s="59"/>
      <c r="K50" s="59"/>
      <c r="L50" s="59"/>
      <c r="M50" s="59"/>
      <c r="N50" s="59"/>
    </row>
    <row r="51" spans="1:8" ht="12.75" hidden="1">
      <c r="A51" s="131"/>
      <c r="B51" s="38"/>
      <c r="C51" s="36"/>
      <c r="D51" s="59"/>
      <c r="E51" s="37"/>
      <c r="F51" s="37"/>
      <c r="G51" s="37"/>
      <c r="H51" s="37"/>
    </row>
    <row r="52" spans="1:8" ht="102" hidden="1">
      <c r="A52" s="159">
        <v>6</v>
      </c>
      <c r="B52" s="38" t="s">
        <v>270</v>
      </c>
      <c r="C52" s="36" t="s">
        <v>271</v>
      </c>
      <c r="D52" s="186">
        <v>0</v>
      </c>
      <c r="E52" s="37">
        <v>450</v>
      </c>
      <c r="F52" s="37"/>
      <c r="G52" s="37"/>
      <c r="H52" s="37">
        <f>D52*E52</f>
        <v>0</v>
      </c>
    </row>
    <row r="53" spans="1:8" ht="12.75">
      <c r="A53" s="159"/>
      <c r="B53" s="38"/>
      <c r="C53" s="36"/>
      <c r="D53" s="37"/>
      <c r="E53" s="37"/>
      <c r="F53" s="37"/>
      <c r="G53" s="37"/>
      <c r="H53" s="37"/>
    </row>
    <row r="54" spans="1:8" ht="267.75">
      <c r="A54" s="109" t="s">
        <v>93</v>
      </c>
      <c r="B54" s="33" t="s">
        <v>283</v>
      </c>
      <c r="C54" s="26"/>
      <c r="D54" s="27"/>
      <c r="E54" s="27"/>
      <c r="F54" s="27"/>
      <c r="G54" s="27"/>
      <c r="H54" s="27"/>
    </row>
    <row r="55" spans="1:10" s="65" customFormat="1" ht="12.75" hidden="1">
      <c r="A55" s="62"/>
      <c r="B55" s="63" t="s">
        <v>284</v>
      </c>
      <c r="C55" s="85" t="s">
        <v>67</v>
      </c>
      <c r="D55" s="246">
        <v>0</v>
      </c>
      <c r="E55" s="191">
        <v>360</v>
      </c>
      <c r="F55" s="191"/>
      <c r="G55" s="191"/>
      <c r="H55" s="191">
        <f>D55*E55</f>
        <v>0</v>
      </c>
      <c r="I55" s="86"/>
      <c r="J55" s="87"/>
    </row>
    <row r="56" spans="1:12" s="65" customFormat="1" ht="12.75">
      <c r="A56" s="62"/>
      <c r="B56" s="63" t="s">
        <v>289</v>
      </c>
      <c r="C56" s="85" t="s">
        <v>67</v>
      </c>
      <c r="D56" s="190">
        <f>(0.85+0.65+1.61+0.45+0.8+0.54+2.17)*3*1.2+(0.42+1.65+0.3+2.01)*3*1.2+(3.65+0.5)*3*1.2+(1.56+1.08)*3*1.2+(2.18+2.25+0.4+2.69+0.92+1.56)*3*1.2+27*1+21*1</f>
        <v>149.664</v>
      </c>
      <c r="E56" s="191">
        <v>0</v>
      </c>
      <c r="F56" s="191">
        <f>E56*1.2</f>
        <v>0</v>
      </c>
      <c r="G56" s="191">
        <f>D56*E56</f>
        <v>0</v>
      </c>
      <c r="H56" s="191">
        <f>D56*F56</f>
        <v>0</v>
      </c>
      <c r="I56" s="86"/>
      <c r="J56" s="87"/>
      <c r="L56" s="72"/>
    </row>
    <row r="57" spans="1:10" s="65" customFormat="1" ht="12.75">
      <c r="A57" s="62"/>
      <c r="B57" s="63" t="s">
        <v>290</v>
      </c>
      <c r="C57" s="85" t="s">
        <v>67</v>
      </c>
      <c r="D57" s="190">
        <f>(1.88+0.47+0.62+0.45+0.9+2.62+0.4+0.15+0.26+0.77+0.8)*3*1.2+1.2*3*1.2+(1.18+0.53+0.85+2.15+0.38+1.2+0.97+2.44)*3*1.2</f>
        <v>72.792</v>
      </c>
      <c r="E57" s="191">
        <v>0</v>
      </c>
      <c r="F57" s="191">
        <f>E57*1.2</f>
        <v>0</v>
      </c>
      <c r="G57" s="191">
        <f>D57*E57</f>
        <v>0</v>
      </c>
      <c r="H57" s="191">
        <f>D57*F57</f>
        <v>0</v>
      </c>
      <c r="I57" s="86"/>
      <c r="J57" s="87"/>
    </row>
    <row r="58" spans="1:10" s="65" customFormat="1" ht="12.75">
      <c r="A58" s="62"/>
      <c r="B58" s="63" t="s">
        <v>291</v>
      </c>
      <c r="C58" s="85" t="s">
        <v>67</v>
      </c>
      <c r="D58" s="190">
        <f>15</f>
        <v>15</v>
      </c>
      <c r="E58" s="191">
        <v>0</v>
      </c>
      <c r="F58" s="191">
        <f>E58*1.2</f>
        <v>0</v>
      </c>
      <c r="G58" s="191">
        <f>D58*E58</f>
        <v>0</v>
      </c>
      <c r="H58" s="191">
        <f>D58*F58</f>
        <v>0</v>
      </c>
      <c r="I58" s="86"/>
      <c r="J58" s="87"/>
    </row>
    <row r="59" spans="1:10" s="65" customFormat="1" ht="12.75">
      <c r="A59" s="62"/>
      <c r="B59" s="63" t="s">
        <v>292</v>
      </c>
      <c r="C59" s="85" t="s">
        <v>67</v>
      </c>
      <c r="D59" s="190">
        <f>15*2</f>
        <v>30</v>
      </c>
      <c r="E59" s="191">
        <v>0</v>
      </c>
      <c r="F59" s="191">
        <f>E59*1.2</f>
        <v>0</v>
      </c>
      <c r="G59" s="191">
        <f>D59*E59</f>
        <v>0</v>
      </c>
      <c r="H59" s="191">
        <f>D59*F59</f>
        <v>0</v>
      </c>
      <c r="I59" s="86"/>
      <c r="J59" s="87"/>
    </row>
    <row r="60" spans="1:10" s="65" customFormat="1" ht="12.75">
      <c r="A60" s="62"/>
      <c r="B60" s="63" t="s">
        <v>285</v>
      </c>
      <c r="C60" s="85" t="s">
        <v>67</v>
      </c>
      <c r="D60" s="190">
        <v>15</v>
      </c>
      <c r="E60" s="191">
        <v>0</v>
      </c>
      <c r="F60" s="191">
        <f>E60*1.2</f>
        <v>0</v>
      </c>
      <c r="G60" s="191">
        <f>D60*E60</f>
        <v>0</v>
      </c>
      <c r="H60" s="191">
        <f>D60*F60</f>
        <v>0</v>
      </c>
      <c r="I60" s="86"/>
      <c r="J60" s="87"/>
    </row>
    <row r="61" spans="1:10" s="65" customFormat="1" ht="12.75" hidden="1">
      <c r="A61" s="62"/>
      <c r="B61" s="63" t="s">
        <v>293</v>
      </c>
      <c r="C61" s="85" t="s">
        <v>67</v>
      </c>
      <c r="D61" s="246">
        <v>0</v>
      </c>
      <c r="E61" s="191">
        <v>960</v>
      </c>
      <c r="F61" s="191"/>
      <c r="G61" s="191"/>
      <c r="H61" s="191">
        <f>D61*E61</f>
        <v>0</v>
      </c>
      <c r="I61" s="86"/>
      <c r="J61" s="87"/>
    </row>
    <row r="62" spans="1:10" s="65" customFormat="1" ht="12.75" hidden="1">
      <c r="A62" s="62"/>
      <c r="B62" s="63" t="s">
        <v>286</v>
      </c>
      <c r="C62" s="85" t="s">
        <v>67</v>
      </c>
      <c r="D62" s="246">
        <v>0</v>
      </c>
      <c r="E62" s="192">
        <v>1440</v>
      </c>
      <c r="F62" s="192"/>
      <c r="G62" s="192"/>
      <c r="H62" s="192">
        <f>D62*E62</f>
        <v>0</v>
      </c>
      <c r="I62" s="86"/>
      <c r="J62" s="87"/>
    </row>
    <row r="63" spans="1:10" s="65" customFormat="1" ht="12.75" hidden="1">
      <c r="A63" s="62"/>
      <c r="B63" s="63" t="s">
        <v>287</v>
      </c>
      <c r="C63" s="85" t="s">
        <v>67</v>
      </c>
      <c r="D63" s="246">
        <v>0</v>
      </c>
      <c r="E63" s="192">
        <v>1800</v>
      </c>
      <c r="F63" s="192"/>
      <c r="G63" s="192"/>
      <c r="H63" s="192">
        <f>D63*E63</f>
        <v>0</v>
      </c>
      <c r="I63" s="86"/>
      <c r="J63" s="87"/>
    </row>
    <row r="64" spans="1:10" s="65" customFormat="1" ht="12.75" hidden="1">
      <c r="A64" s="62"/>
      <c r="B64" s="63" t="s">
        <v>288</v>
      </c>
      <c r="C64" s="85" t="s">
        <v>67</v>
      </c>
      <c r="D64" s="246">
        <v>0</v>
      </c>
      <c r="E64" s="192">
        <v>3600</v>
      </c>
      <c r="F64" s="192"/>
      <c r="G64" s="192"/>
      <c r="H64" s="192">
        <f>D64*E64</f>
        <v>0</v>
      </c>
      <c r="I64" s="86"/>
      <c r="J64" s="87"/>
    </row>
    <row r="65" spans="1:8" ht="12.75" hidden="1">
      <c r="A65" s="109"/>
      <c r="B65" s="45"/>
      <c r="C65" s="26"/>
      <c r="D65" s="27"/>
      <c r="E65" s="27"/>
      <c r="F65" s="27"/>
      <c r="G65" s="27"/>
      <c r="H65" s="27"/>
    </row>
    <row r="66" spans="1:8" ht="140.25" hidden="1">
      <c r="A66" s="109" t="s">
        <v>90</v>
      </c>
      <c r="B66" s="31" t="s">
        <v>42</v>
      </c>
      <c r="C66" s="26"/>
      <c r="D66" s="27"/>
      <c r="E66" s="27"/>
      <c r="F66" s="27"/>
      <c r="G66" s="27"/>
      <c r="H66" s="27"/>
    </row>
    <row r="67" spans="1:8" ht="12.75" hidden="1">
      <c r="A67" s="109"/>
      <c r="B67" s="45" t="s">
        <v>40</v>
      </c>
      <c r="C67" s="26" t="s">
        <v>94</v>
      </c>
      <c r="D67" s="187">
        <v>0</v>
      </c>
      <c r="E67" s="27">
        <v>62800</v>
      </c>
      <c r="F67" s="27"/>
      <c r="G67" s="27"/>
      <c r="H67" s="27">
        <f>D67*E67</f>
        <v>0</v>
      </c>
    </row>
    <row r="68" spans="1:8" ht="12.75">
      <c r="A68" s="109"/>
      <c r="B68" s="45"/>
      <c r="C68" s="26"/>
      <c r="D68" s="27"/>
      <c r="E68" s="27"/>
      <c r="F68" s="27"/>
      <c r="G68" s="27"/>
      <c r="H68" s="27"/>
    </row>
    <row r="69" spans="1:8" ht="38.25">
      <c r="A69" s="109" t="s">
        <v>162</v>
      </c>
      <c r="B69" s="31" t="s">
        <v>272</v>
      </c>
      <c r="C69" s="26"/>
      <c r="D69" s="27"/>
      <c r="E69" s="27"/>
      <c r="F69" s="27"/>
      <c r="G69" s="27"/>
      <c r="H69" s="27"/>
    </row>
    <row r="70" spans="1:8" ht="12.75">
      <c r="A70" s="109"/>
      <c r="B70" s="45" t="s">
        <v>275</v>
      </c>
      <c r="C70" s="26" t="s">
        <v>94</v>
      </c>
      <c r="D70" s="120">
        <v>6</v>
      </c>
      <c r="E70" s="27">
        <v>0</v>
      </c>
      <c r="F70" s="27">
        <f>E70*1.2</f>
        <v>0</v>
      </c>
      <c r="G70" s="27">
        <f>D70*E70</f>
        <v>0</v>
      </c>
      <c r="H70" s="27">
        <f>D70*F70</f>
        <v>0</v>
      </c>
    </row>
    <row r="71" spans="1:8" ht="12.75">
      <c r="A71" s="109"/>
      <c r="B71" s="45" t="s">
        <v>274</v>
      </c>
      <c r="C71" s="26" t="s">
        <v>94</v>
      </c>
      <c r="D71" s="120">
        <v>10</v>
      </c>
      <c r="E71" s="27">
        <v>0</v>
      </c>
      <c r="F71" s="27">
        <f>E71*1.2</f>
        <v>0</v>
      </c>
      <c r="G71" s="27">
        <f>D71*E71</f>
        <v>0</v>
      </c>
      <c r="H71" s="27">
        <f>D71*F71</f>
        <v>0</v>
      </c>
    </row>
    <row r="72" spans="1:8" ht="12.75">
      <c r="A72" s="109"/>
      <c r="B72" s="45" t="s">
        <v>273</v>
      </c>
      <c r="C72" s="26" t="s">
        <v>94</v>
      </c>
      <c r="D72" s="120">
        <v>2</v>
      </c>
      <c r="E72" s="27">
        <v>0</v>
      </c>
      <c r="F72" s="27">
        <f>E72*1.2</f>
        <v>0</v>
      </c>
      <c r="G72" s="27">
        <f>D72*E72</f>
        <v>0</v>
      </c>
      <c r="H72" s="27">
        <f>D72*F72</f>
        <v>0</v>
      </c>
    </row>
    <row r="73" spans="1:8" ht="12.75">
      <c r="A73" s="109"/>
      <c r="B73" s="45" t="s">
        <v>408</v>
      </c>
      <c r="C73" s="26" t="s">
        <v>94</v>
      </c>
      <c r="D73" s="120">
        <v>2</v>
      </c>
      <c r="E73" s="27">
        <v>0</v>
      </c>
      <c r="F73" s="27">
        <f>E73*1.2</f>
        <v>0</v>
      </c>
      <c r="G73" s="27">
        <f>D73*E73</f>
        <v>0</v>
      </c>
      <c r="H73" s="27">
        <f>D73*F73</f>
        <v>0</v>
      </c>
    </row>
    <row r="74" spans="1:8" ht="12.75">
      <c r="A74" s="109"/>
      <c r="B74" s="45" t="s">
        <v>178</v>
      </c>
      <c r="C74" s="26" t="s">
        <v>94</v>
      </c>
      <c r="D74" s="120">
        <v>10</v>
      </c>
      <c r="E74" s="27">
        <v>0</v>
      </c>
      <c r="F74" s="27">
        <f>E74*1.2</f>
        <v>0</v>
      </c>
      <c r="G74" s="27">
        <f>D74*E74</f>
        <v>0</v>
      </c>
      <c r="H74" s="27">
        <f>D74*F74</f>
        <v>0</v>
      </c>
    </row>
    <row r="75" spans="1:8" ht="12.75">
      <c r="A75" s="109"/>
      <c r="B75" s="45"/>
      <c r="C75" s="26"/>
      <c r="D75" s="27"/>
      <c r="E75" s="27"/>
      <c r="F75" s="27"/>
      <c r="G75" s="27"/>
      <c r="H75" s="27"/>
    </row>
    <row r="76" spans="1:8" ht="38.25">
      <c r="A76" s="109" t="s">
        <v>218</v>
      </c>
      <c r="B76" s="31" t="s">
        <v>276</v>
      </c>
      <c r="C76" s="26"/>
      <c r="D76" s="27"/>
      <c r="E76" s="27"/>
      <c r="F76" s="27"/>
      <c r="G76" s="27"/>
      <c r="H76" s="27"/>
    </row>
    <row r="77" spans="1:8" ht="12.75">
      <c r="A77" s="109"/>
      <c r="B77" s="45" t="s">
        <v>277</v>
      </c>
      <c r="C77" s="26" t="s">
        <v>94</v>
      </c>
      <c r="D77" s="120">
        <v>54</v>
      </c>
      <c r="E77" s="27">
        <v>0</v>
      </c>
      <c r="F77" s="27">
        <f>E77*1.2</f>
        <v>0</v>
      </c>
      <c r="G77" s="27">
        <f>D77*E77</f>
        <v>0</v>
      </c>
      <c r="H77" s="27">
        <f>D77*F77</f>
        <v>0</v>
      </c>
    </row>
    <row r="78" spans="1:8" ht="12.75">
      <c r="A78" s="109"/>
      <c r="B78" s="45" t="s">
        <v>278</v>
      </c>
      <c r="C78" s="26" t="s">
        <v>94</v>
      </c>
      <c r="D78" s="120">
        <v>21</v>
      </c>
      <c r="E78" s="27">
        <v>0</v>
      </c>
      <c r="F78" s="27">
        <f>E78*1.2</f>
        <v>0</v>
      </c>
      <c r="G78" s="27">
        <f>D78*E78</f>
        <v>0</v>
      </c>
      <c r="H78" s="27">
        <f>D78*F78</f>
        <v>0</v>
      </c>
    </row>
    <row r="79" spans="1:8" ht="12.75">
      <c r="A79" s="109"/>
      <c r="B79" s="45" t="s">
        <v>409</v>
      </c>
      <c r="C79" s="26" t="s">
        <v>94</v>
      </c>
      <c r="D79" s="120">
        <v>6</v>
      </c>
      <c r="E79" s="27">
        <v>0</v>
      </c>
      <c r="F79" s="27">
        <f>E79*1.2</f>
        <v>0</v>
      </c>
      <c r="G79" s="27">
        <f>D79*E79</f>
        <v>0</v>
      </c>
      <c r="H79" s="27">
        <f>D79*F79</f>
        <v>0</v>
      </c>
    </row>
    <row r="80" spans="1:8" ht="12.75">
      <c r="A80" s="109"/>
      <c r="B80" s="45"/>
      <c r="C80" s="26"/>
      <c r="D80" s="120"/>
      <c r="E80" s="27"/>
      <c r="F80" s="27"/>
      <c r="G80" s="27"/>
      <c r="H80" s="27"/>
    </row>
    <row r="81" spans="1:8" ht="12.75">
      <c r="A81" s="109"/>
      <c r="B81" s="45"/>
      <c r="C81" s="26"/>
      <c r="D81" s="27"/>
      <c r="E81" s="27"/>
      <c r="F81" s="27"/>
      <c r="G81" s="27"/>
      <c r="H81" s="27"/>
    </row>
    <row r="82" spans="1:8" ht="38.25">
      <c r="A82" s="109" t="s">
        <v>167</v>
      </c>
      <c r="B82" s="31" t="s">
        <v>0</v>
      </c>
      <c r="C82" s="26" t="s">
        <v>94</v>
      </c>
      <c r="D82" s="120">
        <v>9</v>
      </c>
      <c r="E82" s="27">
        <v>0</v>
      </c>
      <c r="F82" s="27">
        <f>E82*1.2</f>
        <v>0</v>
      </c>
      <c r="G82" s="27">
        <f>D82*E82</f>
        <v>0</v>
      </c>
      <c r="H82" s="27">
        <f>D82*F82</f>
        <v>0</v>
      </c>
    </row>
    <row r="83" spans="1:8" ht="12.75">
      <c r="A83" s="109"/>
      <c r="B83" s="45"/>
      <c r="C83" s="26"/>
      <c r="D83" s="27"/>
      <c r="E83" s="27"/>
      <c r="F83" s="27"/>
      <c r="G83" s="27"/>
      <c r="H83" s="27"/>
    </row>
    <row r="84" spans="1:8" ht="76.5">
      <c r="A84" s="160">
        <v>11</v>
      </c>
      <c r="B84" s="38" t="s">
        <v>1</v>
      </c>
      <c r="C84" s="161" t="s">
        <v>94</v>
      </c>
      <c r="D84" s="120">
        <v>2</v>
      </c>
      <c r="E84" s="27">
        <v>0</v>
      </c>
      <c r="F84" s="27">
        <f>E84*1.2</f>
        <v>0</v>
      </c>
      <c r="G84" s="27">
        <f>D84*E84</f>
        <v>0</v>
      </c>
      <c r="H84" s="27">
        <f>D84*F84</f>
        <v>0</v>
      </c>
    </row>
    <row r="85" spans="1:8" ht="12.75">
      <c r="A85" s="109"/>
      <c r="B85" s="45"/>
      <c r="C85" s="26"/>
      <c r="D85" s="27"/>
      <c r="E85" s="27"/>
      <c r="F85" s="27"/>
      <c r="G85" s="27"/>
      <c r="H85" s="27"/>
    </row>
    <row r="86" spans="1:8" ht="76.5">
      <c r="A86" s="109" t="s">
        <v>64</v>
      </c>
      <c r="B86" s="29" t="s">
        <v>2</v>
      </c>
      <c r="C86" s="26" t="s">
        <v>207</v>
      </c>
      <c r="D86" s="27">
        <f>SUM(D36:D42)+SUM(D55:D64)</f>
        <v>367.456</v>
      </c>
      <c r="E86" s="27">
        <v>0</v>
      </c>
      <c r="F86" s="27">
        <f>E86*1.2</f>
        <v>0</v>
      </c>
      <c r="G86" s="27">
        <f>D86*E86</f>
        <v>0</v>
      </c>
      <c r="H86" s="27">
        <f>D86*F86</f>
        <v>0</v>
      </c>
    </row>
    <row r="87" spans="1:8" ht="12.75">
      <c r="A87" s="109"/>
      <c r="B87" s="29"/>
      <c r="C87" s="26"/>
      <c r="D87" s="27"/>
      <c r="E87" s="27"/>
      <c r="F87" s="27"/>
      <c r="G87" s="27"/>
      <c r="H87" s="27"/>
    </row>
    <row r="88" spans="1:8" ht="63.75">
      <c r="A88" s="109" t="s">
        <v>211</v>
      </c>
      <c r="B88" s="162" t="s">
        <v>125</v>
      </c>
      <c r="C88" s="26" t="s">
        <v>67</v>
      </c>
      <c r="D88" s="27">
        <f>D86</f>
        <v>367.456</v>
      </c>
      <c r="E88" s="27">
        <v>0</v>
      </c>
      <c r="F88" s="27">
        <f>E88*1.2</f>
        <v>0</v>
      </c>
      <c r="G88" s="27">
        <f>D88*E88</f>
        <v>0</v>
      </c>
      <c r="H88" s="27">
        <f>D88*F88</f>
        <v>0</v>
      </c>
    </row>
    <row r="89" spans="1:8" ht="12.75" hidden="1">
      <c r="A89" s="109"/>
      <c r="B89" s="162"/>
      <c r="C89" s="26"/>
      <c r="D89" s="27"/>
      <c r="E89" s="27"/>
      <c r="F89" s="27"/>
      <c r="G89" s="27"/>
      <c r="H89" s="27"/>
    </row>
    <row r="90" spans="1:8" ht="178.5" hidden="1">
      <c r="A90" s="101" t="s">
        <v>218</v>
      </c>
      <c r="B90" s="193" t="s">
        <v>387</v>
      </c>
      <c r="C90" s="39"/>
      <c r="D90" s="40"/>
      <c r="E90" s="40"/>
      <c r="F90" s="40"/>
      <c r="G90" s="40"/>
      <c r="H90" s="40"/>
    </row>
    <row r="91" spans="1:8" ht="51" hidden="1">
      <c r="A91" s="2"/>
      <c r="B91" s="236" t="s">
        <v>388</v>
      </c>
      <c r="C91" s="26" t="s">
        <v>94</v>
      </c>
      <c r="D91" s="186">
        <v>0</v>
      </c>
      <c r="E91" s="27">
        <f>3500*120</f>
        <v>420000</v>
      </c>
      <c r="F91" s="27"/>
      <c r="G91" s="27"/>
      <c r="H91" s="27">
        <f>D91*E91</f>
        <v>0</v>
      </c>
    </row>
    <row r="92" spans="1:8" ht="15.75">
      <c r="A92" s="163"/>
      <c r="B92" s="30"/>
      <c r="C92" s="45"/>
      <c r="D92" s="45"/>
      <c r="E92" s="45"/>
      <c r="F92" s="45"/>
      <c r="G92" s="45"/>
      <c r="H92" s="45"/>
    </row>
    <row r="93" spans="1:8" ht="12.75">
      <c r="A93" s="164"/>
      <c r="B93" s="696" t="s">
        <v>3</v>
      </c>
      <c r="C93" s="696"/>
      <c r="D93" s="696"/>
      <c r="E93" s="165"/>
      <c r="F93" s="165"/>
      <c r="G93" s="165">
        <f>SUM(G7:G92)</f>
        <v>0</v>
      </c>
      <c r="H93" s="165">
        <f>SUM(H7:H92)</f>
        <v>0</v>
      </c>
    </row>
  </sheetData>
  <sheetProtection/>
  <mergeCells count="2">
    <mergeCell ref="B2:D2"/>
    <mergeCell ref="B93:D93"/>
  </mergeCells>
  <printOptions/>
  <pageMargins left="0.65" right="0.25" top="1" bottom="1" header="0.5" footer="0.5"/>
  <pageSetup horizontalDpi="600" verticalDpi="600" orientation="portrait" paperSize="9" scale="82" r:id="rId1"/>
  <headerFooter alignWithMargins="0">
    <oddFooter>&amp;C&amp;9&amp;P</oddFooter>
  </headerFooter>
</worksheet>
</file>

<file path=xl/worksheets/sheet4.xml><?xml version="1.0" encoding="utf-8"?>
<worksheet xmlns="http://schemas.openxmlformats.org/spreadsheetml/2006/main" xmlns:r="http://schemas.openxmlformats.org/officeDocument/2006/relationships">
  <sheetPr codeName="Sheet11"/>
  <dimension ref="A1:L160"/>
  <sheetViews>
    <sheetView zoomScalePageLayoutView="0" workbookViewId="0" topLeftCell="A136">
      <selection activeCell="A138" sqref="A138:IV138"/>
    </sheetView>
  </sheetViews>
  <sheetFormatPr defaultColWidth="8.8515625" defaultRowHeight="12.75"/>
  <cols>
    <col min="1" max="1" width="5.7109375" style="9" customWidth="1"/>
    <col min="2" max="2" width="44.7109375" style="1" customWidth="1"/>
    <col min="3" max="4" width="9.7109375" style="5" customWidth="1"/>
    <col min="5" max="5" width="11.7109375" style="5" customWidth="1"/>
    <col min="6" max="6" width="11.7109375" style="6" customWidth="1"/>
    <col min="7" max="7" width="6.7109375" style="7" customWidth="1"/>
    <col min="8" max="8" width="6.7109375" style="8" customWidth="1"/>
    <col min="9" max="16384" width="8.8515625" style="5" customWidth="1"/>
  </cols>
  <sheetData>
    <row r="1" spans="1:6" ht="15">
      <c r="A1" s="14" t="s">
        <v>81</v>
      </c>
      <c r="B1" s="15"/>
      <c r="C1" s="15"/>
      <c r="D1" s="16"/>
      <c r="E1" s="15"/>
      <c r="F1" s="15"/>
    </row>
    <row r="2" spans="1:6" ht="15">
      <c r="A2" s="17"/>
      <c r="B2" s="14"/>
      <c r="C2" s="14"/>
      <c r="D2" s="14"/>
      <c r="E2" s="14"/>
      <c r="F2" s="14"/>
    </row>
    <row r="3" spans="1:6" ht="25.5">
      <c r="A3" s="18" t="s">
        <v>103</v>
      </c>
      <c r="B3" s="19" t="s">
        <v>82</v>
      </c>
      <c r="C3" s="19" t="s">
        <v>83</v>
      </c>
      <c r="D3" s="19" t="s">
        <v>70</v>
      </c>
      <c r="E3" s="19" t="s">
        <v>102</v>
      </c>
      <c r="F3" s="19" t="s">
        <v>71</v>
      </c>
    </row>
    <row r="4" spans="1:6" ht="12.75">
      <c r="A4" s="18"/>
      <c r="B4" s="19"/>
      <c r="C4" s="19"/>
      <c r="D4" s="19"/>
      <c r="E4" s="19"/>
      <c r="F4" s="19"/>
    </row>
    <row r="5" spans="1:6" ht="12.75">
      <c r="A5" s="20" t="s">
        <v>58</v>
      </c>
      <c r="B5" s="52" t="s">
        <v>59</v>
      </c>
      <c r="C5" s="21"/>
      <c r="D5" s="21"/>
      <c r="E5" s="21"/>
      <c r="F5" s="21"/>
    </row>
    <row r="6" spans="1:6" s="80" customFormat="1" ht="12.75">
      <c r="A6" s="22"/>
      <c r="B6" s="23"/>
      <c r="C6" s="23"/>
      <c r="D6" s="23"/>
      <c r="E6" s="23"/>
      <c r="F6" s="23"/>
    </row>
    <row r="7" spans="1:8" s="65" customFormat="1" ht="76.5" hidden="1">
      <c r="A7" s="81">
        <v>1</v>
      </c>
      <c r="B7" s="82" t="s">
        <v>4</v>
      </c>
      <c r="C7" s="80"/>
      <c r="F7" s="73"/>
      <c r="G7" s="83"/>
      <c r="H7" s="84"/>
    </row>
    <row r="8" spans="1:8" s="65" customFormat="1" ht="12.75" hidden="1">
      <c r="A8" s="62"/>
      <c r="B8" s="63" t="s">
        <v>158</v>
      </c>
      <c r="C8" s="85" t="s">
        <v>72</v>
      </c>
      <c r="D8" s="65">
        <v>0</v>
      </c>
      <c r="E8" s="66">
        <v>5000</v>
      </c>
      <c r="F8" s="66">
        <f>D8*E8</f>
        <v>0</v>
      </c>
      <c r="G8" s="86"/>
      <c r="H8" s="87"/>
    </row>
    <row r="9" spans="1:8" s="65" customFormat="1" ht="12.75" hidden="1">
      <c r="A9" s="62"/>
      <c r="B9" s="63"/>
      <c r="C9" s="85"/>
      <c r="E9" s="66"/>
      <c r="F9" s="66"/>
      <c r="G9" s="86"/>
      <c r="H9" s="87"/>
    </row>
    <row r="10" spans="1:8" s="65" customFormat="1" ht="76.5">
      <c r="A10" s="81">
        <v>1</v>
      </c>
      <c r="B10" s="82" t="s">
        <v>9</v>
      </c>
      <c r="C10" s="64"/>
      <c r="D10" s="72"/>
      <c r="E10" s="66"/>
      <c r="F10" s="66"/>
      <c r="G10" s="86"/>
      <c r="H10" s="87"/>
    </row>
    <row r="11" spans="1:8" s="65" customFormat="1" ht="12.75">
      <c r="A11" s="62"/>
      <c r="B11" s="88" t="s">
        <v>77</v>
      </c>
      <c r="C11" s="89" t="s">
        <v>72</v>
      </c>
      <c r="D11" s="90">
        <v>1</v>
      </c>
      <c r="E11" s="91">
        <v>7800</v>
      </c>
      <c r="F11" s="91">
        <f>D11*E11</f>
        <v>7800</v>
      </c>
      <c r="G11" s="86"/>
      <c r="H11" s="87"/>
    </row>
    <row r="12" spans="1:8" s="65" customFormat="1" ht="12.75" hidden="1">
      <c r="A12" s="62"/>
      <c r="B12" s="88" t="s">
        <v>110</v>
      </c>
      <c r="C12" s="89" t="s">
        <v>72</v>
      </c>
      <c r="D12" s="90">
        <v>0</v>
      </c>
      <c r="E12" s="91">
        <v>10200</v>
      </c>
      <c r="F12" s="91">
        <f>D12*E12</f>
        <v>0</v>
      </c>
      <c r="G12" s="86"/>
      <c r="H12" s="87"/>
    </row>
    <row r="13" spans="1:8" s="65" customFormat="1" ht="12.75" hidden="1">
      <c r="A13" s="62"/>
      <c r="B13" s="88" t="s">
        <v>80</v>
      </c>
      <c r="C13" s="89" t="s">
        <v>72</v>
      </c>
      <c r="D13" s="90">
        <v>0</v>
      </c>
      <c r="E13" s="91">
        <v>14200</v>
      </c>
      <c r="F13" s="91">
        <f>D13*E13</f>
        <v>0</v>
      </c>
      <c r="G13" s="86"/>
      <c r="H13" s="87"/>
    </row>
    <row r="14" spans="1:8" s="65" customFormat="1" ht="12.75" hidden="1">
      <c r="A14" s="62"/>
      <c r="B14" s="88" t="s">
        <v>78</v>
      </c>
      <c r="C14" s="89" t="s">
        <v>72</v>
      </c>
      <c r="D14" s="90">
        <v>0</v>
      </c>
      <c r="E14" s="91">
        <v>18200</v>
      </c>
      <c r="F14" s="91">
        <f>D14*E14</f>
        <v>0</v>
      </c>
      <c r="G14" s="86"/>
      <c r="H14" s="87"/>
    </row>
    <row r="15" spans="1:8" s="65" customFormat="1" ht="12.75">
      <c r="A15" s="62"/>
      <c r="B15" s="88"/>
      <c r="C15" s="89"/>
      <c r="D15" s="90"/>
      <c r="E15" s="91"/>
      <c r="F15" s="91"/>
      <c r="G15" s="86"/>
      <c r="H15" s="87"/>
    </row>
    <row r="16" spans="1:8" s="65" customFormat="1" ht="76.5">
      <c r="A16" s="81">
        <v>2</v>
      </c>
      <c r="B16" s="82" t="s">
        <v>10</v>
      </c>
      <c r="C16" s="64"/>
      <c r="D16" s="72"/>
      <c r="E16" s="66"/>
      <c r="F16" s="66"/>
      <c r="G16" s="86"/>
      <c r="H16" s="87"/>
    </row>
    <row r="17" spans="1:8" s="65" customFormat="1" ht="12.75">
      <c r="A17" s="62"/>
      <c r="B17" s="88" t="s">
        <v>77</v>
      </c>
      <c r="C17" s="89" t="s">
        <v>72</v>
      </c>
      <c r="D17" s="90">
        <v>1</v>
      </c>
      <c r="E17" s="91">
        <v>8500</v>
      </c>
      <c r="F17" s="91">
        <f>D17*E17</f>
        <v>8500</v>
      </c>
      <c r="G17" s="86"/>
      <c r="H17" s="87"/>
    </row>
    <row r="18" spans="1:8" s="65" customFormat="1" ht="12.75" hidden="1">
      <c r="A18" s="62"/>
      <c r="B18" s="88" t="s">
        <v>110</v>
      </c>
      <c r="C18" s="89" t="s">
        <v>72</v>
      </c>
      <c r="D18" s="90">
        <v>0</v>
      </c>
      <c r="E18" s="91">
        <v>10800</v>
      </c>
      <c r="F18" s="91">
        <f>D18*E18</f>
        <v>0</v>
      </c>
      <c r="G18" s="86"/>
      <c r="H18" s="87"/>
    </row>
    <row r="19" spans="1:8" s="65" customFormat="1" ht="12.75" hidden="1">
      <c r="A19" s="62"/>
      <c r="B19" s="88" t="s">
        <v>80</v>
      </c>
      <c r="C19" s="89" t="s">
        <v>72</v>
      </c>
      <c r="D19" s="90">
        <v>0</v>
      </c>
      <c r="E19" s="91">
        <v>15000</v>
      </c>
      <c r="F19" s="91">
        <f>D19*E19</f>
        <v>0</v>
      </c>
      <c r="G19" s="86"/>
      <c r="H19" s="87"/>
    </row>
    <row r="20" spans="1:8" s="65" customFormat="1" ht="12.75" hidden="1">
      <c r="A20" s="62"/>
      <c r="B20" s="88" t="s">
        <v>78</v>
      </c>
      <c r="C20" s="89" t="s">
        <v>72</v>
      </c>
      <c r="D20" s="90">
        <v>0</v>
      </c>
      <c r="E20" s="91">
        <v>19000</v>
      </c>
      <c r="F20" s="91">
        <f>D20*E20</f>
        <v>0</v>
      </c>
      <c r="G20" s="86"/>
      <c r="H20" s="87"/>
    </row>
    <row r="21" spans="1:8" s="65" customFormat="1" ht="12.75">
      <c r="A21" s="62"/>
      <c r="B21" s="88"/>
      <c r="C21" s="89"/>
      <c r="D21" s="90"/>
      <c r="E21" s="91"/>
      <c r="F21" s="91"/>
      <c r="G21" s="86"/>
      <c r="H21" s="87"/>
    </row>
    <row r="22" spans="1:8" s="65" customFormat="1" ht="102">
      <c r="A22" s="81">
        <v>3</v>
      </c>
      <c r="B22" s="82" t="s">
        <v>8</v>
      </c>
      <c r="C22" s="64"/>
      <c r="D22" s="72"/>
      <c r="E22" s="66"/>
      <c r="F22" s="66"/>
      <c r="G22" s="86"/>
      <c r="H22" s="87"/>
    </row>
    <row r="23" spans="1:8" s="65" customFormat="1" ht="12.75">
      <c r="A23" s="62"/>
      <c r="B23" s="88" t="s">
        <v>77</v>
      </c>
      <c r="C23" s="89" t="s">
        <v>72</v>
      </c>
      <c r="D23" s="90">
        <v>1</v>
      </c>
      <c r="E23" s="91">
        <v>7400</v>
      </c>
      <c r="F23" s="91">
        <f>D23*E23</f>
        <v>7400</v>
      </c>
      <c r="G23" s="86"/>
      <c r="H23" s="87"/>
    </row>
    <row r="24" spans="1:8" s="65" customFormat="1" ht="12.75" hidden="1">
      <c r="A24" s="62"/>
      <c r="B24" s="88" t="s">
        <v>110</v>
      </c>
      <c r="C24" s="89" t="s">
        <v>72</v>
      </c>
      <c r="D24" s="90">
        <v>0</v>
      </c>
      <c r="E24" s="91">
        <v>9800</v>
      </c>
      <c r="F24" s="91">
        <f>D24*E24</f>
        <v>0</v>
      </c>
      <c r="G24" s="86"/>
      <c r="H24" s="87"/>
    </row>
    <row r="25" spans="1:8" s="65" customFormat="1" ht="12.75" hidden="1">
      <c r="A25" s="62"/>
      <c r="B25" s="88" t="s">
        <v>80</v>
      </c>
      <c r="C25" s="89" t="s">
        <v>72</v>
      </c>
      <c r="D25" s="90">
        <v>0</v>
      </c>
      <c r="E25" s="91">
        <v>13500</v>
      </c>
      <c r="F25" s="91">
        <f>D25*E25</f>
        <v>0</v>
      </c>
      <c r="G25" s="86"/>
      <c r="H25" s="87"/>
    </row>
    <row r="26" spans="1:8" s="65" customFormat="1" ht="12.75" hidden="1">
      <c r="A26" s="62"/>
      <c r="B26" s="88" t="s">
        <v>78</v>
      </c>
      <c r="C26" s="89" t="s">
        <v>72</v>
      </c>
      <c r="D26" s="90">
        <v>0</v>
      </c>
      <c r="E26" s="91">
        <v>17400</v>
      </c>
      <c r="F26" s="91">
        <f>D26*E26</f>
        <v>0</v>
      </c>
      <c r="G26" s="86"/>
      <c r="H26" s="87"/>
    </row>
    <row r="27" spans="1:8" s="65" customFormat="1" ht="12.75">
      <c r="A27" s="62"/>
      <c r="B27" s="63"/>
      <c r="C27" s="64"/>
      <c r="D27" s="72"/>
      <c r="E27" s="66"/>
      <c r="F27" s="66"/>
      <c r="G27" s="86"/>
      <c r="H27" s="87"/>
    </row>
    <row r="28" spans="1:12" s="71" customFormat="1" ht="63.75">
      <c r="A28" s="68">
        <v>4</v>
      </c>
      <c r="B28" s="35" t="s">
        <v>15</v>
      </c>
      <c r="C28" s="69"/>
      <c r="D28" s="59"/>
      <c r="E28" s="59"/>
      <c r="F28" s="59"/>
      <c r="G28" s="59"/>
      <c r="H28" s="59"/>
      <c r="I28" s="59"/>
      <c r="J28" s="59"/>
      <c r="K28" s="59"/>
      <c r="L28" s="59"/>
    </row>
    <row r="29" spans="1:8" s="65" customFormat="1" ht="12.75">
      <c r="A29" s="62"/>
      <c r="B29" s="88" t="s">
        <v>77</v>
      </c>
      <c r="C29" s="89" t="s">
        <v>72</v>
      </c>
      <c r="D29" s="90">
        <v>1</v>
      </c>
      <c r="E29" s="91">
        <v>12100</v>
      </c>
      <c r="F29" s="91">
        <f>D29*E29</f>
        <v>12100</v>
      </c>
      <c r="G29" s="86"/>
      <c r="H29" s="87"/>
    </row>
    <row r="30" spans="1:8" s="65" customFormat="1" ht="12.75" hidden="1">
      <c r="A30" s="62"/>
      <c r="B30" s="88" t="s">
        <v>110</v>
      </c>
      <c r="C30" s="89" t="s">
        <v>72</v>
      </c>
      <c r="D30" s="90">
        <v>0</v>
      </c>
      <c r="E30" s="91">
        <v>13600</v>
      </c>
      <c r="F30" s="91">
        <f>D30*E30</f>
        <v>0</v>
      </c>
      <c r="G30" s="86"/>
      <c r="H30" s="87"/>
    </row>
    <row r="31" spans="1:8" s="65" customFormat="1" ht="12.75" hidden="1">
      <c r="A31" s="62"/>
      <c r="B31" s="88" t="s">
        <v>80</v>
      </c>
      <c r="C31" s="89" t="s">
        <v>72</v>
      </c>
      <c r="D31" s="90">
        <v>0</v>
      </c>
      <c r="E31" s="91">
        <v>15900</v>
      </c>
      <c r="F31" s="91">
        <f>D31*E31</f>
        <v>0</v>
      </c>
      <c r="G31" s="86"/>
      <c r="H31" s="87"/>
    </row>
    <row r="32" spans="1:8" s="65" customFormat="1" ht="12.75" hidden="1">
      <c r="A32" s="62"/>
      <c r="B32" s="88" t="s">
        <v>78</v>
      </c>
      <c r="C32" s="89" t="s">
        <v>72</v>
      </c>
      <c r="D32" s="90">
        <v>0</v>
      </c>
      <c r="E32" s="91">
        <v>22800</v>
      </c>
      <c r="F32" s="91">
        <f>D32*E32</f>
        <v>0</v>
      </c>
      <c r="G32" s="86"/>
      <c r="H32" s="87"/>
    </row>
    <row r="33" spans="1:12" s="71" customFormat="1" ht="12.75">
      <c r="A33" s="68"/>
      <c r="B33" s="35"/>
      <c r="C33" s="69"/>
      <c r="D33" s="59"/>
      <c r="E33" s="59"/>
      <c r="F33" s="59"/>
      <c r="G33" s="59"/>
      <c r="H33" s="59"/>
      <c r="I33" s="59"/>
      <c r="J33" s="59"/>
      <c r="K33" s="59"/>
      <c r="L33" s="59"/>
    </row>
    <row r="34" spans="1:12" s="71" customFormat="1" ht="102">
      <c r="A34" s="68">
        <v>5</v>
      </c>
      <c r="B34" s="35" t="s">
        <v>11</v>
      </c>
      <c r="C34" s="89"/>
      <c r="D34" s="90"/>
      <c r="E34" s="91"/>
      <c r="F34" s="91"/>
      <c r="G34" s="59"/>
      <c r="H34" s="59"/>
      <c r="I34" s="59"/>
      <c r="J34" s="59"/>
      <c r="K34" s="59"/>
      <c r="L34" s="59"/>
    </row>
    <row r="35" spans="1:8" s="65" customFormat="1" ht="12.75">
      <c r="A35" s="62"/>
      <c r="B35" s="88" t="s">
        <v>111</v>
      </c>
      <c r="C35" s="89" t="s">
        <v>72</v>
      </c>
      <c r="D35" s="90">
        <v>1</v>
      </c>
      <c r="E35" s="91">
        <v>5800</v>
      </c>
      <c r="F35" s="91">
        <f>D35*E35</f>
        <v>5800</v>
      </c>
      <c r="G35" s="86"/>
      <c r="H35" s="87"/>
    </row>
    <row r="36" spans="1:8" s="65" customFormat="1" ht="12.75" hidden="1">
      <c r="A36" s="62"/>
      <c r="B36" s="88" t="s">
        <v>114</v>
      </c>
      <c r="C36" s="89" t="s">
        <v>72</v>
      </c>
      <c r="D36" s="90">
        <v>0</v>
      </c>
      <c r="E36" s="91">
        <v>7500</v>
      </c>
      <c r="F36" s="91">
        <f>D36*E36</f>
        <v>0</v>
      </c>
      <c r="G36" s="86"/>
      <c r="H36" s="87"/>
    </row>
    <row r="37" spans="1:8" s="65" customFormat="1" ht="12.75" hidden="1">
      <c r="A37" s="62"/>
      <c r="B37" s="88" t="s">
        <v>112</v>
      </c>
      <c r="C37" s="89" t="s">
        <v>72</v>
      </c>
      <c r="D37" s="90">
        <v>0</v>
      </c>
      <c r="E37" s="91">
        <v>9400</v>
      </c>
      <c r="F37" s="91">
        <f>D37*E37</f>
        <v>0</v>
      </c>
      <c r="G37" s="86"/>
      <c r="H37" s="87"/>
    </row>
    <row r="38" spans="1:8" s="65" customFormat="1" ht="12.75" hidden="1">
      <c r="A38" s="62"/>
      <c r="B38" s="88" t="s">
        <v>113</v>
      </c>
      <c r="C38" s="89" t="s">
        <v>72</v>
      </c>
      <c r="D38" s="90">
        <v>0</v>
      </c>
      <c r="E38" s="91">
        <v>14800</v>
      </c>
      <c r="F38" s="91">
        <f>D38*E38</f>
        <v>0</v>
      </c>
      <c r="G38" s="86"/>
      <c r="H38" s="87"/>
    </row>
    <row r="39" spans="1:12" s="71" customFormat="1" ht="12.75" hidden="1">
      <c r="A39" s="68"/>
      <c r="B39" s="35"/>
      <c r="C39" s="69"/>
      <c r="D39" s="59"/>
      <c r="E39" s="59"/>
      <c r="F39" s="59"/>
      <c r="G39" s="59"/>
      <c r="H39" s="59"/>
      <c r="I39" s="59"/>
      <c r="J39" s="59"/>
      <c r="K39" s="59"/>
      <c r="L39" s="59"/>
    </row>
    <row r="40" spans="1:12" s="71" customFormat="1" ht="76.5" hidden="1">
      <c r="A40" s="68">
        <v>6</v>
      </c>
      <c r="B40" s="35" t="s">
        <v>7</v>
      </c>
      <c r="C40" s="69"/>
      <c r="D40" s="59"/>
      <c r="E40" s="59"/>
      <c r="F40" s="59"/>
      <c r="G40" s="59"/>
      <c r="H40" s="59"/>
      <c r="I40" s="59"/>
      <c r="J40" s="59"/>
      <c r="K40" s="59"/>
      <c r="L40" s="59"/>
    </row>
    <row r="41" spans="1:12" s="71" customFormat="1" ht="12.75" hidden="1">
      <c r="A41" s="68"/>
      <c r="B41" s="35" t="s">
        <v>13</v>
      </c>
      <c r="C41" s="89" t="s">
        <v>72</v>
      </c>
      <c r="D41" s="90">
        <v>0</v>
      </c>
      <c r="E41" s="91">
        <v>4300</v>
      </c>
      <c r="F41" s="91">
        <f>D41*E41</f>
        <v>0</v>
      </c>
      <c r="G41" s="59"/>
      <c r="H41" s="59"/>
      <c r="I41" s="59"/>
      <c r="J41" s="59"/>
      <c r="K41" s="59"/>
      <c r="L41" s="59"/>
    </row>
    <row r="42" spans="1:12" s="71" customFormat="1" ht="12.75" hidden="1">
      <c r="A42" s="68"/>
      <c r="B42" s="35" t="s">
        <v>12</v>
      </c>
      <c r="C42" s="89" t="s">
        <v>72</v>
      </c>
      <c r="D42" s="90">
        <v>0</v>
      </c>
      <c r="E42" s="91">
        <v>5500</v>
      </c>
      <c r="F42" s="91">
        <f>D42*E42</f>
        <v>0</v>
      </c>
      <c r="G42" s="59"/>
      <c r="H42" s="59"/>
      <c r="I42" s="59"/>
      <c r="J42" s="59"/>
      <c r="K42" s="59"/>
      <c r="L42" s="59"/>
    </row>
    <row r="43" spans="1:12" s="71" customFormat="1" ht="12.75" hidden="1">
      <c r="A43" s="68"/>
      <c r="B43" s="35"/>
      <c r="C43" s="89"/>
      <c r="D43" s="90"/>
      <c r="E43" s="91"/>
      <c r="F43" s="91"/>
      <c r="G43" s="59"/>
      <c r="H43" s="59"/>
      <c r="I43" s="59"/>
      <c r="J43" s="59"/>
      <c r="K43" s="59"/>
      <c r="L43" s="59"/>
    </row>
    <row r="44" spans="1:12" s="71" customFormat="1" ht="63.75" hidden="1">
      <c r="A44" s="68">
        <v>6</v>
      </c>
      <c r="B44" s="35" t="s">
        <v>126</v>
      </c>
      <c r="C44" s="69"/>
      <c r="D44" s="59"/>
      <c r="E44" s="59"/>
      <c r="F44" s="59"/>
      <c r="G44" s="59"/>
      <c r="H44" s="59"/>
      <c r="I44" s="59"/>
      <c r="J44" s="59"/>
      <c r="K44" s="59"/>
      <c r="L44" s="59"/>
    </row>
    <row r="45" spans="1:12" s="71" customFormat="1" ht="12.75" hidden="1">
      <c r="A45" s="68"/>
      <c r="B45" s="35" t="s">
        <v>204</v>
      </c>
      <c r="C45" s="89" t="s">
        <v>72</v>
      </c>
      <c r="D45" s="90">
        <v>0</v>
      </c>
      <c r="E45" s="91">
        <v>2600</v>
      </c>
      <c r="F45" s="91">
        <f>D45*E45</f>
        <v>0</v>
      </c>
      <c r="G45" s="59"/>
      <c r="H45" s="59"/>
      <c r="I45" s="59"/>
      <c r="J45" s="59"/>
      <c r="K45" s="59"/>
      <c r="L45" s="59"/>
    </row>
    <row r="46" spans="1:12" s="71" customFormat="1" ht="12.75" hidden="1">
      <c r="A46" s="68"/>
      <c r="B46" s="35" t="s">
        <v>14</v>
      </c>
      <c r="C46" s="89" t="s">
        <v>72</v>
      </c>
      <c r="D46" s="90">
        <v>0</v>
      </c>
      <c r="E46" s="91">
        <v>2600</v>
      </c>
      <c r="F46" s="91">
        <f>D46*E46</f>
        <v>0</v>
      </c>
      <c r="G46" s="59"/>
      <c r="H46" s="59"/>
      <c r="I46" s="59"/>
      <c r="J46" s="59"/>
      <c r="K46" s="59"/>
      <c r="L46" s="59"/>
    </row>
    <row r="47" spans="1:12" s="71" customFormat="1" ht="12.75">
      <c r="A47" s="68"/>
      <c r="B47" s="35"/>
      <c r="C47" s="69"/>
      <c r="D47" s="59"/>
      <c r="E47" s="59"/>
      <c r="F47" s="59"/>
      <c r="G47" s="59"/>
      <c r="H47" s="59"/>
      <c r="I47" s="59"/>
      <c r="J47" s="59"/>
      <c r="K47" s="59"/>
      <c r="L47" s="59"/>
    </row>
    <row r="48" spans="1:8" s="65" customFormat="1" ht="92.25">
      <c r="A48" s="81">
        <v>7</v>
      </c>
      <c r="B48" s="82" t="s">
        <v>127</v>
      </c>
      <c r="C48" s="64"/>
      <c r="D48" s="72"/>
      <c r="E48" s="66"/>
      <c r="F48" s="66"/>
      <c r="G48" s="83"/>
      <c r="H48" s="87"/>
    </row>
    <row r="49" spans="1:8" s="65" customFormat="1" ht="12.75" customHeight="1">
      <c r="A49" s="62"/>
      <c r="B49" s="88" t="s">
        <v>76</v>
      </c>
      <c r="C49" s="89" t="s">
        <v>72</v>
      </c>
      <c r="D49" s="90">
        <v>1</v>
      </c>
      <c r="E49" s="91">
        <v>82000</v>
      </c>
      <c r="F49" s="91">
        <f>D49*E49</f>
        <v>82000</v>
      </c>
      <c r="G49" s="83"/>
      <c r="H49" s="87"/>
    </row>
    <row r="50" spans="1:8" s="65" customFormat="1" ht="12.75" customHeight="1" hidden="1">
      <c r="A50" s="62"/>
      <c r="B50" s="88" t="s">
        <v>119</v>
      </c>
      <c r="C50" s="89" t="s">
        <v>72</v>
      </c>
      <c r="D50" s="90">
        <v>0</v>
      </c>
      <c r="E50" s="91">
        <v>65000</v>
      </c>
      <c r="F50" s="91">
        <f>D50*E50</f>
        <v>0</v>
      </c>
      <c r="G50" s="83"/>
      <c r="H50" s="87"/>
    </row>
    <row r="51" spans="1:8" s="65" customFormat="1" ht="12.75" customHeight="1" hidden="1">
      <c r="A51" s="62"/>
      <c r="B51" s="88" t="s">
        <v>294</v>
      </c>
      <c r="C51" s="89" t="s">
        <v>72</v>
      </c>
      <c r="D51" s="90">
        <v>0</v>
      </c>
      <c r="E51" s="91">
        <v>125000</v>
      </c>
      <c r="F51" s="91">
        <f>D51*E51</f>
        <v>0</v>
      </c>
      <c r="G51" s="83"/>
      <c r="H51" s="87"/>
    </row>
    <row r="52" spans="1:8" s="65" customFormat="1" ht="12.75" customHeight="1" hidden="1">
      <c r="A52" s="62"/>
      <c r="B52" s="88" t="s">
        <v>75</v>
      </c>
      <c r="C52" s="89" t="s">
        <v>72</v>
      </c>
      <c r="D52" s="90">
        <v>0</v>
      </c>
      <c r="E52" s="91">
        <v>105000</v>
      </c>
      <c r="F52" s="91">
        <f>D52*E52</f>
        <v>0</v>
      </c>
      <c r="G52" s="83"/>
      <c r="H52" s="87"/>
    </row>
    <row r="53" spans="1:8" s="65" customFormat="1" ht="12.75">
      <c r="A53" s="62"/>
      <c r="B53" s="88"/>
      <c r="C53" s="64"/>
      <c r="D53" s="72"/>
      <c r="E53" s="66"/>
      <c r="F53" s="66"/>
      <c r="G53" s="86"/>
      <c r="H53" s="87"/>
    </row>
    <row r="54" spans="1:12" s="71" customFormat="1" ht="140.25">
      <c r="A54" s="68">
        <v>8</v>
      </c>
      <c r="B54" s="111" t="s">
        <v>295</v>
      </c>
      <c r="C54" s="69"/>
      <c r="D54" s="59"/>
      <c r="E54" s="59"/>
      <c r="F54" s="59"/>
      <c r="G54" s="59"/>
      <c r="H54" s="59"/>
      <c r="I54" s="59"/>
      <c r="J54" s="59"/>
      <c r="K54" s="59"/>
      <c r="L54" s="59"/>
    </row>
    <row r="55" spans="1:12" s="71" customFormat="1" ht="12.75" hidden="1">
      <c r="A55" s="92"/>
      <c r="B55" s="35" t="s">
        <v>16</v>
      </c>
      <c r="C55" s="69" t="s">
        <v>67</v>
      </c>
      <c r="D55" s="59">
        <v>0</v>
      </c>
      <c r="E55" s="59">
        <v>100</v>
      </c>
      <c r="F55" s="59">
        <f aca="true" t="shared" si="0" ref="F55:F70">D55*E55</f>
        <v>0</v>
      </c>
      <c r="G55" s="59"/>
      <c r="H55" s="59"/>
      <c r="I55" s="59"/>
      <c r="J55" s="59"/>
      <c r="K55" s="59"/>
      <c r="L55" s="59"/>
    </row>
    <row r="56" spans="1:12" s="71" customFormat="1" ht="12.75" hidden="1">
      <c r="A56" s="92"/>
      <c r="B56" s="35" t="s">
        <v>17</v>
      </c>
      <c r="C56" s="69" t="s">
        <v>67</v>
      </c>
      <c r="D56" s="59">
        <v>0</v>
      </c>
      <c r="E56" s="59">
        <v>120</v>
      </c>
      <c r="F56" s="59">
        <f t="shared" si="0"/>
        <v>0</v>
      </c>
      <c r="G56" s="59"/>
      <c r="H56" s="59"/>
      <c r="I56" s="59"/>
      <c r="J56" s="59"/>
      <c r="K56" s="59"/>
      <c r="L56" s="59"/>
    </row>
    <row r="57" spans="1:12" s="71" customFormat="1" ht="12.75" hidden="1">
      <c r="A57" s="92"/>
      <c r="B57" s="35" t="s">
        <v>20</v>
      </c>
      <c r="C57" s="69" t="s">
        <v>67</v>
      </c>
      <c r="D57" s="59">
        <v>0</v>
      </c>
      <c r="E57" s="59">
        <v>150</v>
      </c>
      <c r="F57" s="59">
        <f t="shared" si="0"/>
        <v>0</v>
      </c>
      <c r="G57" s="59"/>
      <c r="H57" s="59"/>
      <c r="I57" s="59"/>
      <c r="J57" s="59"/>
      <c r="K57" s="59"/>
      <c r="L57" s="59"/>
    </row>
    <row r="58" spans="1:12" s="71" customFormat="1" ht="12.75" hidden="1">
      <c r="A58" s="92"/>
      <c r="B58" s="35" t="s">
        <v>21</v>
      </c>
      <c r="C58" s="69" t="s">
        <v>67</v>
      </c>
      <c r="D58" s="59">
        <v>0</v>
      </c>
      <c r="E58" s="59">
        <v>250</v>
      </c>
      <c r="F58" s="59">
        <f t="shared" si="0"/>
        <v>0</v>
      </c>
      <c r="G58" s="59"/>
      <c r="H58" s="59"/>
      <c r="I58" s="59"/>
      <c r="J58" s="59"/>
      <c r="K58" s="59"/>
      <c r="L58" s="59"/>
    </row>
    <row r="59" spans="1:12" s="71" customFormat="1" ht="12.75" hidden="1">
      <c r="A59" s="92"/>
      <c r="B59" s="35" t="s">
        <v>22</v>
      </c>
      <c r="C59" s="69" t="s">
        <v>67</v>
      </c>
      <c r="D59" s="59">
        <v>0</v>
      </c>
      <c r="E59" s="59">
        <v>350</v>
      </c>
      <c r="F59" s="59">
        <f t="shared" si="0"/>
        <v>0</v>
      </c>
      <c r="G59" s="59"/>
      <c r="H59" s="59"/>
      <c r="I59" s="59"/>
      <c r="J59" s="59"/>
      <c r="K59" s="59"/>
      <c r="L59" s="59"/>
    </row>
    <row r="60" spans="1:12" s="71" customFormat="1" ht="12.75">
      <c r="A60" s="92"/>
      <c r="B60" s="111" t="s">
        <v>296</v>
      </c>
      <c r="C60" s="69" t="s">
        <v>67</v>
      </c>
      <c r="D60" s="59">
        <v>5</v>
      </c>
      <c r="E60" s="59">
        <v>1310</v>
      </c>
      <c r="F60" s="59">
        <f>D60*E60</f>
        <v>6550</v>
      </c>
      <c r="G60" s="59"/>
      <c r="H60" s="59"/>
      <c r="I60" s="59"/>
      <c r="J60" s="59"/>
      <c r="K60" s="59"/>
      <c r="L60" s="59"/>
    </row>
    <row r="61" spans="1:12" s="71" customFormat="1" ht="12.75">
      <c r="A61" s="92"/>
      <c r="B61" s="35" t="s">
        <v>18</v>
      </c>
      <c r="C61" s="69" t="s">
        <v>67</v>
      </c>
      <c r="D61" s="59">
        <v>76</v>
      </c>
      <c r="E61" s="59">
        <v>1390</v>
      </c>
      <c r="F61" s="59">
        <f t="shared" si="0"/>
        <v>105640</v>
      </c>
      <c r="G61" s="59"/>
      <c r="H61" s="59"/>
      <c r="I61" s="59"/>
      <c r="J61" s="59"/>
      <c r="K61" s="59"/>
      <c r="L61" s="59"/>
    </row>
    <row r="62" spans="1:12" s="71" customFormat="1" ht="12.75" hidden="1">
      <c r="A62" s="92"/>
      <c r="B62" s="35" t="s">
        <v>18</v>
      </c>
      <c r="C62" s="69" t="s">
        <v>67</v>
      </c>
      <c r="D62" s="59">
        <v>0</v>
      </c>
      <c r="E62" s="59">
        <v>730</v>
      </c>
      <c r="F62" s="59">
        <f t="shared" si="0"/>
        <v>0</v>
      </c>
      <c r="G62" s="59"/>
      <c r="H62" s="59"/>
      <c r="I62" s="59"/>
      <c r="J62" s="59"/>
      <c r="K62" s="59"/>
      <c r="L62" s="59"/>
    </row>
    <row r="63" spans="1:12" s="71" customFormat="1" ht="12.75" hidden="1">
      <c r="A63" s="92"/>
      <c r="B63" s="35" t="s">
        <v>23</v>
      </c>
      <c r="C63" s="69" t="s">
        <v>67</v>
      </c>
      <c r="D63" s="59">
        <v>0</v>
      </c>
      <c r="E63" s="59">
        <v>930</v>
      </c>
      <c r="F63" s="59">
        <f t="shared" si="0"/>
        <v>0</v>
      </c>
      <c r="G63" s="59"/>
      <c r="H63" s="59"/>
      <c r="I63" s="59"/>
      <c r="J63" s="59"/>
      <c r="K63" s="59"/>
      <c r="L63" s="59"/>
    </row>
    <row r="64" spans="1:12" s="71" customFormat="1" ht="12.75" hidden="1">
      <c r="A64" s="92"/>
      <c r="B64" s="35" t="s">
        <v>24</v>
      </c>
      <c r="C64" s="69" t="s">
        <v>67</v>
      </c>
      <c r="D64" s="59">
        <v>0</v>
      </c>
      <c r="E64" s="59">
        <v>1240</v>
      </c>
      <c r="F64" s="59">
        <f t="shared" si="0"/>
        <v>0</v>
      </c>
      <c r="G64" s="59"/>
      <c r="H64" s="59"/>
      <c r="I64" s="59"/>
      <c r="J64" s="59"/>
      <c r="K64" s="59"/>
      <c r="L64" s="59"/>
    </row>
    <row r="65" spans="1:12" s="71" customFormat="1" ht="12.75" hidden="1">
      <c r="A65" s="92"/>
      <c r="B65" s="35" t="s">
        <v>19</v>
      </c>
      <c r="C65" s="69" t="s">
        <v>67</v>
      </c>
      <c r="D65" s="59">
        <v>0</v>
      </c>
      <c r="E65" s="59">
        <v>1610</v>
      </c>
      <c r="F65" s="59">
        <f t="shared" si="0"/>
        <v>0</v>
      </c>
      <c r="G65" s="59"/>
      <c r="H65" s="59"/>
      <c r="I65" s="59"/>
      <c r="J65" s="59"/>
      <c r="K65" s="59"/>
      <c r="L65" s="59"/>
    </row>
    <row r="66" spans="1:12" s="71" customFormat="1" ht="12.75" hidden="1">
      <c r="A66" s="92"/>
      <c r="B66" s="35" t="s">
        <v>25</v>
      </c>
      <c r="C66" s="69" t="s">
        <v>67</v>
      </c>
      <c r="D66" s="59">
        <v>0</v>
      </c>
      <c r="E66" s="59">
        <v>1940</v>
      </c>
      <c r="F66" s="59">
        <f t="shared" si="0"/>
        <v>0</v>
      </c>
      <c r="G66" s="59"/>
      <c r="H66" s="59"/>
      <c r="I66" s="59"/>
      <c r="J66" s="59"/>
      <c r="K66" s="59"/>
      <c r="L66" s="59"/>
    </row>
    <row r="67" spans="1:12" s="71" customFormat="1" ht="12.75" hidden="1">
      <c r="A67" s="92"/>
      <c r="B67" s="35" t="s">
        <v>26</v>
      </c>
      <c r="C67" s="69" t="s">
        <v>67</v>
      </c>
      <c r="D67" s="59">
        <v>0</v>
      </c>
      <c r="E67" s="59">
        <v>2390</v>
      </c>
      <c r="F67" s="59">
        <f t="shared" si="0"/>
        <v>0</v>
      </c>
      <c r="G67" s="59"/>
      <c r="H67" s="59"/>
      <c r="I67" s="59"/>
      <c r="J67" s="59"/>
      <c r="K67" s="59"/>
      <c r="L67" s="59"/>
    </row>
    <row r="68" spans="1:12" s="71" customFormat="1" ht="12.75" hidden="1">
      <c r="A68" s="92"/>
      <c r="B68" s="35" t="s">
        <v>27</v>
      </c>
      <c r="C68" s="69" t="s">
        <v>67</v>
      </c>
      <c r="D68" s="59">
        <v>0</v>
      </c>
      <c r="E68" s="59">
        <v>3100</v>
      </c>
      <c r="F68" s="59">
        <f t="shared" si="0"/>
        <v>0</v>
      </c>
      <c r="G68" s="59"/>
      <c r="H68" s="59"/>
      <c r="I68" s="59"/>
      <c r="J68" s="59"/>
      <c r="K68" s="59"/>
      <c r="L68" s="59"/>
    </row>
    <row r="69" spans="1:12" s="71" customFormat="1" ht="12.75" hidden="1">
      <c r="A69" s="92"/>
      <c r="B69" s="35" t="s">
        <v>28</v>
      </c>
      <c r="C69" s="69" t="s">
        <v>67</v>
      </c>
      <c r="D69" s="59">
        <v>0</v>
      </c>
      <c r="E69" s="59">
        <v>3700</v>
      </c>
      <c r="F69" s="59">
        <f t="shared" si="0"/>
        <v>0</v>
      </c>
      <c r="G69" s="59"/>
      <c r="H69" s="59"/>
      <c r="I69" s="59"/>
      <c r="J69" s="59"/>
      <c r="K69" s="59"/>
      <c r="L69" s="59"/>
    </row>
    <row r="70" spans="1:12" s="71" customFormat="1" ht="12.75" hidden="1">
      <c r="A70" s="92"/>
      <c r="B70" s="35" t="s">
        <v>29</v>
      </c>
      <c r="C70" s="69" t="s">
        <v>67</v>
      </c>
      <c r="D70" s="59">
        <v>0</v>
      </c>
      <c r="E70" s="59">
        <v>5850</v>
      </c>
      <c r="F70" s="59">
        <f t="shared" si="0"/>
        <v>0</v>
      </c>
      <c r="G70" s="59"/>
      <c r="H70" s="59"/>
      <c r="I70" s="59"/>
      <c r="J70" s="59"/>
      <c r="K70" s="59"/>
      <c r="L70" s="59"/>
    </row>
    <row r="71" spans="1:12" s="71" customFormat="1" ht="12.75">
      <c r="A71" s="92"/>
      <c r="B71" s="35"/>
      <c r="C71" s="69"/>
      <c r="D71" s="59"/>
      <c r="E71" s="59"/>
      <c r="F71" s="59"/>
      <c r="G71" s="59"/>
      <c r="H71" s="59"/>
      <c r="I71" s="59"/>
      <c r="J71" s="59"/>
      <c r="K71" s="59"/>
      <c r="L71" s="59"/>
    </row>
    <row r="72" spans="1:8" s="65" customFormat="1" ht="140.25" hidden="1">
      <c r="A72" s="81">
        <v>15</v>
      </c>
      <c r="B72" s="82" t="s">
        <v>43</v>
      </c>
      <c r="C72" s="80"/>
      <c r="E72" s="66"/>
      <c r="F72" s="66"/>
      <c r="G72" s="86"/>
      <c r="H72" s="87"/>
    </row>
    <row r="73" spans="1:8" s="65" customFormat="1" ht="12.75" hidden="1">
      <c r="A73" s="62"/>
      <c r="B73" s="63" t="s">
        <v>44</v>
      </c>
      <c r="C73" s="64" t="s">
        <v>67</v>
      </c>
      <c r="D73" s="72">
        <v>0</v>
      </c>
      <c r="E73" s="66">
        <v>3800</v>
      </c>
      <c r="F73" s="66">
        <f>D73*E73</f>
        <v>0</v>
      </c>
      <c r="G73" s="86"/>
      <c r="H73" s="87"/>
    </row>
    <row r="74" spans="1:8" s="65" customFormat="1" ht="12.75" hidden="1">
      <c r="A74" s="62"/>
      <c r="B74" s="63"/>
      <c r="C74" s="64"/>
      <c r="D74" s="72"/>
      <c r="E74" s="66"/>
      <c r="F74" s="66"/>
      <c r="G74" s="86"/>
      <c r="H74" s="87"/>
    </row>
    <row r="75" spans="1:12" s="71" customFormat="1" ht="38.25">
      <c r="A75" s="68">
        <v>9</v>
      </c>
      <c r="B75" s="35" t="s">
        <v>57</v>
      </c>
      <c r="C75" s="69"/>
      <c r="D75" s="59"/>
      <c r="E75" s="59"/>
      <c r="F75" s="59"/>
      <c r="G75" s="59"/>
      <c r="H75" s="59"/>
      <c r="I75" s="59"/>
      <c r="J75" s="59"/>
      <c r="K75" s="59"/>
      <c r="L75" s="59"/>
    </row>
    <row r="76" spans="1:12" s="71" customFormat="1" ht="12.75">
      <c r="A76" s="68"/>
      <c r="B76" s="35" t="s">
        <v>55</v>
      </c>
      <c r="C76" s="69" t="s">
        <v>94</v>
      </c>
      <c r="D76" s="70">
        <v>2</v>
      </c>
      <c r="E76" s="59">
        <v>44600</v>
      </c>
      <c r="F76" s="59">
        <f>D76*E76</f>
        <v>89200</v>
      </c>
      <c r="G76" s="59"/>
      <c r="H76" s="59"/>
      <c r="I76" s="59"/>
      <c r="J76" s="59"/>
      <c r="K76" s="59"/>
      <c r="L76" s="59"/>
    </row>
    <row r="77" spans="1:12" s="71" customFormat="1" ht="12.75">
      <c r="A77" s="68"/>
      <c r="B77" s="35"/>
      <c r="C77" s="69"/>
      <c r="D77" s="59"/>
      <c r="E77" s="59"/>
      <c r="F77" s="59"/>
      <c r="G77" s="59"/>
      <c r="H77" s="59"/>
      <c r="I77" s="59"/>
      <c r="J77" s="59"/>
      <c r="K77" s="59"/>
      <c r="L77" s="59"/>
    </row>
    <row r="78" spans="1:12" s="71" customFormat="1" ht="51">
      <c r="A78" s="68">
        <v>10</v>
      </c>
      <c r="B78" s="35" t="s">
        <v>115</v>
      </c>
      <c r="C78" s="69"/>
      <c r="D78" s="59"/>
      <c r="E78" s="59"/>
      <c r="F78" s="59"/>
      <c r="G78" s="59"/>
      <c r="H78" s="59"/>
      <c r="I78" s="59"/>
      <c r="J78" s="59"/>
      <c r="K78" s="59"/>
      <c r="L78" s="59"/>
    </row>
    <row r="79" spans="1:12" s="71" customFormat="1" ht="12.75">
      <c r="A79" s="68"/>
      <c r="B79" s="35" t="s">
        <v>56</v>
      </c>
      <c r="C79" s="69" t="s">
        <v>94</v>
      </c>
      <c r="D79" s="70">
        <v>2</v>
      </c>
      <c r="E79" s="59">
        <v>3600</v>
      </c>
      <c r="F79" s="59">
        <f>D79*E79</f>
        <v>7200</v>
      </c>
      <c r="G79" s="59"/>
      <c r="H79" s="59"/>
      <c r="I79" s="59"/>
      <c r="J79" s="59"/>
      <c r="K79" s="59"/>
      <c r="L79" s="59"/>
    </row>
    <row r="80" spans="1:12" s="71" customFormat="1" ht="12.75">
      <c r="A80" s="68"/>
      <c r="B80" s="35"/>
      <c r="C80" s="69"/>
      <c r="D80" s="59"/>
      <c r="E80" s="59"/>
      <c r="F80" s="59"/>
      <c r="G80" s="59"/>
      <c r="H80" s="59"/>
      <c r="I80" s="59"/>
      <c r="J80" s="59"/>
      <c r="K80" s="59"/>
      <c r="L80" s="59"/>
    </row>
    <row r="81" spans="1:12" s="71" customFormat="1" ht="76.5">
      <c r="A81" s="68">
        <v>11</v>
      </c>
      <c r="B81" s="35" t="s">
        <v>62</v>
      </c>
      <c r="C81" s="69" t="s">
        <v>94</v>
      </c>
      <c r="D81" s="70">
        <v>2</v>
      </c>
      <c r="E81" s="59">
        <v>5600</v>
      </c>
      <c r="F81" s="59">
        <f>D81*E81</f>
        <v>11200</v>
      </c>
      <c r="G81" s="59"/>
      <c r="H81" s="59"/>
      <c r="I81" s="59"/>
      <c r="J81" s="59"/>
      <c r="K81" s="59"/>
      <c r="L81" s="59"/>
    </row>
    <row r="82" spans="1:12" s="71" customFormat="1" ht="12.75">
      <c r="A82" s="68"/>
      <c r="B82" s="35"/>
      <c r="C82" s="69"/>
      <c r="D82" s="70"/>
      <c r="E82" s="59"/>
      <c r="F82" s="59"/>
      <c r="G82" s="59"/>
      <c r="H82" s="59"/>
      <c r="I82" s="59"/>
      <c r="J82" s="59"/>
      <c r="K82" s="59"/>
      <c r="L82" s="59"/>
    </row>
    <row r="83" spans="1:12" s="71" customFormat="1" ht="38.25">
      <c r="A83" s="68">
        <v>12</v>
      </c>
      <c r="B83" s="35" t="s">
        <v>140</v>
      </c>
      <c r="C83" s="69"/>
      <c r="D83" s="59"/>
      <c r="E83" s="59"/>
      <c r="F83" s="59"/>
      <c r="G83" s="59"/>
      <c r="H83" s="59"/>
      <c r="I83" s="59"/>
      <c r="J83" s="59"/>
      <c r="K83" s="59"/>
      <c r="L83" s="59"/>
    </row>
    <row r="84" spans="1:12" s="71" customFormat="1" ht="12.75">
      <c r="A84" s="68"/>
      <c r="B84" s="35" t="s">
        <v>55</v>
      </c>
      <c r="C84" s="69" t="s">
        <v>94</v>
      </c>
      <c r="D84" s="70">
        <v>2</v>
      </c>
      <c r="E84" s="59">
        <v>7200</v>
      </c>
      <c r="F84" s="59">
        <f>D84*E84</f>
        <v>14400</v>
      </c>
      <c r="G84" s="59"/>
      <c r="H84" s="59"/>
      <c r="I84" s="59"/>
      <c r="J84" s="59"/>
      <c r="K84" s="59"/>
      <c r="L84" s="59"/>
    </row>
    <row r="85" spans="1:12" s="71" customFormat="1" ht="12.75">
      <c r="A85" s="68"/>
      <c r="B85" s="35"/>
      <c r="C85" s="69"/>
      <c r="D85" s="70"/>
      <c r="E85" s="59"/>
      <c r="F85" s="59"/>
      <c r="G85" s="59"/>
      <c r="H85" s="59"/>
      <c r="I85" s="59"/>
      <c r="J85" s="59"/>
      <c r="K85" s="59"/>
      <c r="L85" s="59"/>
    </row>
    <row r="86" spans="1:8" s="65" customFormat="1" ht="127.5">
      <c r="A86" s="81">
        <v>13</v>
      </c>
      <c r="B86" s="82" t="s">
        <v>6</v>
      </c>
      <c r="C86" s="64"/>
      <c r="D86" s="72"/>
      <c r="E86" s="66"/>
      <c r="F86" s="66"/>
      <c r="G86" s="83"/>
      <c r="H86" s="87"/>
    </row>
    <row r="87" spans="1:8" s="65" customFormat="1" ht="12.75" customHeight="1">
      <c r="A87" s="62"/>
      <c r="B87" s="63" t="s">
        <v>48</v>
      </c>
      <c r="C87" s="64" t="s">
        <v>72</v>
      </c>
      <c r="D87" s="72">
        <v>2</v>
      </c>
      <c r="E87" s="66">
        <v>51000</v>
      </c>
      <c r="F87" s="66">
        <f>D87*E87</f>
        <v>102000</v>
      </c>
      <c r="G87" s="83"/>
      <c r="H87" s="87"/>
    </row>
    <row r="88" spans="1:8" s="65" customFormat="1" ht="12.75" customHeight="1" hidden="1">
      <c r="A88" s="62"/>
      <c r="B88" s="63" t="s">
        <v>49</v>
      </c>
      <c r="C88" s="64" t="s">
        <v>72</v>
      </c>
      <c r="D88" s="72">
        <v>0</v>
      </c>
      <c r="E88" s="66">
        <v>51000</v>
      </c>
      <c r="F88" s="66">
        <f>D88*E88</f>
        <v>0</v>
      </c>
      <c r="G88" s="83"/>
      <c r="H88" s="87"/>
    </row>
    <row r="89" spans="1:8" s="65" customFormat="1" ht="12.75" customHeight="1" hidden="1">
      <c r="A89" s="62"/>
      <c r="B89" s="63" t="s">
        <v>74</v>
      </c>
      <c r="C89" s="64" t="s">
        <v>72</v>
      </c>
      <c r="D89" s="72">
        <v>0</v>
      </c>
      <c r="E89" s="66">
        <v>55000</v>
      </c>
      <c r="F89" s="66">
        <f>D89*E89</f>
        <v>0</v>
      </c>
      <c r="G89" s="83"/>
      <c r="H89" s="87"/>
    </row>
    <row r="90" spans="1:8" s="65" customFormat="1" ht="12.75" customHeight="1" hidden="1">
      <c r="A90" s="62"/>
      <c r="B90" s="63"/>
      <c r="C90" s="64"/>
      <c r="D90" s="72"/>
      <c r="E90" s="66"/>
      <c r="F90" s="66"/>
      <c r="G90" s="83"/>
      <c r="H90" s="87"/>
    </row>
    <row r="91" spans="1:8" s="65" customFormat="1" ht="89.25" hidden="1">
      <c r="A91" s="81">
        <v>21</v>
      </c>
      <c r="B91" s="94" t="s">
        <v>159</v>
      </c>
      <c r="C91" s="64" t="s">
        <v>72</v>
      </c>
      <c r="D91" s="72">
        <v>0</v>
      </c>
      <c r="E91" s="66">
        <v>50000</v>
      </c>
      <c r="F91" s="66">
        <f>D91*E91</f>
        <v>0</v>
      </c>
      <c r="G91" s="83"/>
      <c r="H91" s="87"/>
    </row>
    <row r="92" spans="1:8" s="65" customFormat="1" ht="12.75" customHeight="1">
      <c r="A92" s="62"/>
      <c r="B92" s="63"/>
      <c r="C92" s="64"/>
      <c r="D92" s="72"/>
      <c r="E92" s="66"/>
      <c r="F92" s="66"/>
      <c r="G92" s="83"/>
      <c r="H92" s="87"/>
    </row>
    <row r="93" spans="1:8" s="65" customFormat="1" ht="178.5">
      <c r="A93" s="81">
        <v>14</v>
      </c>
      <c r="B93" s="193" t="s">
        <v>166</v>
      </c>
      <c r="C93" s="64" t="s">
        <v>72</v>
      </c>
      <c r="D93" s="72">
        <v>2</v>
      </c>
      <c r="E93" s="66">
        <v>37000</v>
      </c>
      <c r="F93" s="66">
        <f>D93*E93</f>
        <v>74000</v>
      </c>
      <c r="G93" s="83"/>
      <c r="H93" s="87"/>
    </row>
    <row r="94" spans="1:8" s="65" customFormat="1" ht="12.75">
      <c r="A94" s="62"/>
      <c r="B94" s="63"/>
      <c r="C94" s="64"/>
      <c r="D94" s="72"/>
      <c r="E94" s="66"/>
      <c r="F94" s="66"/>
      <c r="G94" s="86"/>
      <c r="H94" s="87"/>
    </row>
    <row r="95" spans="1:8" s="65" customFormat="1" ht="178.5">
      <c r="A95" s="81">
        <v>15</v>
      </c>
      <c r="B95" s="82" t="s">
        <v>109</v>
      </c>
      <c r="C95" s="80"/>
      <c r="E95" s="66"/>
      <c r="F95" s="66"/>
      <c r="G95" s="83"/>
      <c r="H95" s="84"/>
    </row>
    <row r="96" spans="1:8" s="65" customFormat="1" ht="12.75" hidden="1">
      <c r="A96" s="62"/>
      <c r="B96" s="63" t="s">
        <v>36</v>
      </c>
      <c r="C96" s="64" t="s">
        <v>67</v>
      </c>
      <c r="D96" s="72">
        <v>0</v>
      </c>
      <c r="E96" s="66">
        <v>380</v>
      </c>
      <c r="F96" s="66">
        <f aca="true" t="shared" si="1" ref="F96:F104">D96*E96</f>
        <v>0</v>
      </c>
      <c r="G96" s="86"/>
      <c r="H96" s="87"/>
    </row>
    <row r="97" spans="1:10" s="65" customFormat="1" ht="12.75" hidden="1">
      <c r="A97" s="62"/>
      <c r="B97" s="63" t="s">
        <v>35</v>
      </c>
      <c r="C97" s="64" t="s">
        <v>67</v>
      </c>
      <c r="D97" s="72">
        <v>0</v>
      </c>
      <c r="E97" s="66">
        <v>450</v>
      </c>
      <c r="F97" s="66">
        <f t="shared" si="1"/>
        <v>0</v>
      </c>
      <c r="G97" s="86"/>
      <c r="H97" s="87"/>
      <c r="J97" s="72"/>
    </row>
    <row r="98" spans="1:8" s="65" customFormat="1" ht="12.75" hidden="1">
      <c r="A98" s="62"/>
      <c r="B98" s="63" t="s">
        <v>34</v>
      </c>
      <c r="C98" s="64" t="s">
        <v>67</v>
      </c>
      <c r="D98" s="72">
        <v>0</v>
      </c>
      <c r="E98" s="66">
        <v>660</v>
      </c>
      <c r="F98" s="66">
        <f t="shared" si="1"/>
        <v>0</v>
      </c>
      <c r="G98" s="86"/>
      <c r="H98" s="87"/>
    </row>
    <row r="99" spans="1:8" s="65" customFormat="1" ht="12.75" hidden="1">
      <c r="A99" s="62"/>
      <c r="B99" s="63" t="s">
        <v>33</v>
      </c>
      <c r="C99" s="64" t="s">
        <v>67</v>
      </c>
      <c r="D99" s="72">
        <v>0</v>
      </c>
      <c r="E99" s="66">
        <v>750</v>
      </c>
      <c r="F99" s="66">
        <f t="shared" si="1"/>
        <v>0</v>
      </c>
      <c r="G99" s="86"/>
      <c r="H99" s="87"/>
    </row>
    <row r="100" spans="1:8" s="65" customFormat="1" ht="12.75" hidden="1">
      <c r="A100" s="62"/>
      <c r="B100" s="63" t="s">
        <v>32</v>
      </c>
      <c r="C100" s="64" t="s">
        <v>67</v>
      </c>
      <c r="D100" s="72">
        <v>0</v>
      </c>
      <c r="E100" s="66">
        <v>860</v>
      </c>
      <c r="F100" s="66">
        <f t="shared" si="1"/>
        <v>0</v>
      </c>
      <c r="G100" s="86"/>
      <c r="H100" s="87"/>
    </row>
    <row r="101" spans="1:8" s="65" customFormat="1" ht="12.75">
      <c r="A101" s="62"/>
      <c r="B101" s="63" t="s">
        <v>31</v>
      </c>
      <c r="C101" s="64" t="s">
        <v>67</v>
      </c>
      <c r="D101" s="72">
        <v>20</v>
      </c>
      <c r="E101" s="66">
        <v>1200</v>
      </c>
      <c r="F101" s="66">
        <f t="shared" si="1"/>
        <v>24000</v>
      </c>
      <c r="G101" s="86"/>
      <c r="H101" s="87"/>
    </row>
    <row r="102" spans="1:8" s="65" customFormat="1" ht="12.75">
      <c r="A102" s="62"/>
      <c r="B102" s="63" t="s">
        <v>30</v>
      </c>
      <c r="C102" s="64" t="s">
        <v>67</v>
      </c>
      <c r="D102" s="72">
        <v>16</v>
      </c>
      <c r="E102" s="66">
        <v>1600</v>
      </c>
      <c r="F102" s="66">
        <f t="shared" si="1"/>
        <v>25600</v>
      </c>
      <c r="G102" s="86"/>
      <c r="H102" s="87"/>
    </row>
    <row r="103" spans="1:8" s="65" customFormat="1" ht="12.75">
      <c r="A103" s="62"/>
      <c r="B103" s="63" t="s">
        <v>37</v>
      </c>
      <c r="C103" s="64" t="s">
        <v>67</v>
      </c>
      <c r="D103" s="72">
        <v>45</v>
      </c>
      <c r="E103" s="66">
        <v>2200</v>
      </c>
      <c r="F103" s="66">
        <f t="shared" si="1"/>
        <v>99000</v>
      </c>
      <c r="G103" s="86"/>
      <c r="H103" s="87"/>
    </row>
    <row r="104" spans="1:8" s="65" customFormat="1" ht="12.75" hidden="1">
      <c r="A104" s="62"/>
      <c r="B104" s="63" t="s">
        <v>38</v>
      </c>
      <c r="C104" s="64" t="s">
        <v>67</v>
      </c>
      <c r="D104" s="72">
        <v>0</v>
      </c>
      <c r="E104" s="66">
        <v>3500</v>
      </c>
      <c r="F104" s="66">
        <f t="shared" si="1"/>
        <v>0</v>
      </c>
      <c r="G104" s="86"/>
      <c r="H104" s="87"/>
    </row>
    <row r="105" spans="1:8" s="65" customFormat="1" ht="12.75" hidden="1">
      <c r="A105" s="62"/>
      <c r="B105" s="63"/>
      <c r="C105" s="64"/>
      <c r="D105" s="72"/>
      <c r="E105" s="66"/>
      <c r="F105" s="66"/>
      <c r="G105" s="86"/>
      <c r="H105" s="87"/>
    </row>
    <row r="106" spans="1:8" s="65" customFormat="1" ht="38.25" hidden="1">
      <c r="A106" s="81">
        <v>16</v>
      </c>
      <c r="B106" s="82" t="s">
        <v>141</v>
      </c>
      <c r="C106" s="64"/>
      <c r="D106" s="72"/>
      <c r="E106" s="73"/>
      <c r="F106" s="73"/>
      <c r="G106" s="83"/>
      <c r="H106" s="87"/>
    </row>
    <row r="107" spans="1:8" s="65" customFormat="1" ht="12.75" customHeight="1" hidden="1">
      <c r="A107" s="62"/>
      <c r="B107" s="63" t="s">
        <v>131</v>
      </c>
      <c r="C107" s="64" t="s">
        <v>72</v>
      </c>
      <c r="D107" s="72">
        <v>0</v>
      </c>
      <c r="E107" s="93">
        <v>218</v>
      </c>
      <c r="F107" s="73">
        <f aca="true" t="shared" si="2" ref="F107:F120">D107*E107</f>
        <v>0</v>
      </c>
      <c r="G107" s="83"/>
      <c r="H107" s="87"/>
    </row>
    <row r="108" spans="1:8" s="65" customFormat="1" ht="12.75" customHeight="1" hidden="1">
      <c r="A108" s="62"/>
      <c r="B108" s="63" t="s">
        <v>132</v>
      </c>
      <c r="C108" s="64" t="s">
        <v>72</v>
      </c>
      <c r="D108" s="72">
        <v>0</v>
      </c>
      <c r="E108" s="93">
        <v>312</v>
      </c>
      <c r="F108" s="73">
        <f t="shared" si="2"/>
        <v>0</v>
      </c>
      <c r="G108" s="83"/>
      <c r="H108" s="87"/>
    </row>
    <row r="109" spans="1:8" s="65" customFormat="1" ht="12.75" customHeight="1" hidden="1">
      <c r="A109" s="62"/>
      <c r="B109" s="63" t="s">
        <v>149</v>
      </c>
      <c r="C109" s="64" t="s">
        <v>72</v>
      </c>
      <c r="D109" s="72">
        <v>0</v>
      </c>
      <c r="E109" s="93">
        <v>340</v>
      </c>
      <c r="F109" s="73">
        <f t="shared" si="2"/>
        <v>0</v>
      </c>
      <c r="G109" s="83"/>
      <c r="H109" s="87"/>
    </row>
    <row r="110" spans="1:8" s="65" customFormat="1" ht="12.75" customHeight="1" hidden="1">
      <c r="A110" s="62"/>
      <c r="B110" s="63" t="s">
        <v>148</v>
      </c>
      <c r="C110" s="64" t="s">
        <v>72</v>
      </c>
      <c r="D110" s="72">
        <v>0</v>
      </c>
      <c r="E110" s="93">
        <v>675</v>
      </c>
      <c r="F110" s="73">
        <f t="shared" si="2"/>
        <v>0</v>
      </c>
      <c r="G110" s="83"/>
      <c r="H110" s="87"/>
    </row>
    <row r="111" spans="1:8" s="65" customFormat="1" ht="12.75" customHeight="1" hidden="1">
      <c r="A111" s="62"/>
      <c r="B111" s="63" t="s">
        <v>133</v>
      </c>
      <c r="C111" s="64" t="s">
        <v>72</v>
      </c>
      <c r="D111" s="72">
        <v>0</v>
      </c>
      <c r="E111" s="93">
        <v>828</v>
      </c>
      <c r="F111" s="73">
        <f t="shared" si="2"/>
        <v>0</v>
      </c>
      <c r="G111" s="83"/>
      <c r="H111" s="87"/>
    </row>
    <row r="112" spans="1:8" s="65" customFormat="1" ht="12.75" customHeight="1" hidden="1">
      <c r="A112" s="62"/>
      <c r="B112" s="63" t="s">
        <v>137</v>
      </c>
      <c r="C112" s="64" t="s">
        <v>72</v>
      </c>
      <c r="D112" s="72">
        <v>0</v>
      </c>
      <c r="E112" s="73">
        <v>1250</v>
      </c>
      <c r="F112" s="73">
        <f t="shared" si="2"/>
        <v>0</v>
      </c>
      <c r="G112" s="83"/>
      <c r="H112" s="87"/>
    </row>
    <row r="113" spans="1:8" s="65" customFormat="1" ht="12.75" customHeight="1" hidden="1">
      <c r="A113" s="62"/>
      <c r="B113" s="63" t="s">
        <v>138</v>
      </c>
      <c r="C113" s="64" t="s">
        <v>72</v>
      </c>
      <c r="D113" s="72">
        <v>0</v>
      </c>
      <c r="E113" s="93">
        <v>1761</v>
      </c>
      <c r="F113" s="73">
        <f t="shared" si="2"/>
        <v>0</v>
      </c>
      <c r="G113" s="83"/>
      <c r="H113" s="87"/>
    </row>
    <row r="114" spans="1:8" s="65" customFormat="1" ht="12.75" customHeight="1" hidden="1">
      <c r="A114" s="62"/>
      <c r="B114" s="63" t="s">
        <v>139</v>
      </c>
      <c r="C114" s="64" t="s">
        <v>72</v>
      </c>
      <c r="D114" s="72">
        <v>0</v>
      </c>
      <c r="E114" s="73">
        <v>3500</v>
      </c>
      <c r="F114" s="73">
        <f t="shared" si="2"/>
        <v>0</v>
      </c>
      <c r="G114" s="83"/>
      <c r="H114" s="87"/>
    </row>
    <row r="115" spans="1:8" s="65" customFormat="1" ht="12.75" customHeight="1" hidden="1">
      <c r="A115" s="62"/>
      <c r="B115" s="63" t="s">
        <v>150</v>
      </c>
      <c r="C115" s="64" t="s">
        <v>72</v>
      </c>
      <c r="D115" s="72">
        <v>0</v>
      </c>
      <c r="E115" s="93">
        <v>1250</v>
      </c>
      <c r="F115" s="73">
        <f t="shared" si="2"/>
        <v>0</v>
      </c>
      <c r="G115" s="83"/>
      <c r="H115" s="87"/>
    </row>
    <row r="116" spans="1:8" s="65" customFormat="1" ht="12.75" customHeight="1" hidden="1">
      <c r="A116" s="62"/>
      <c r="B116" s="63" t="s">
        <v>151</v>
      </c>
      <c r="C116" s="64" t="s">
        <v>72</v>
      </c>
      <c r="D116" s="72">
        <v>0</v>
      </c>
      <c r="E116" s="93">
        <v>1800</v>
      </c>
      <c r="F116" s="73">
        <f t="shared" si="2"/>
        <v>0</v>
      </c>
      <c r="G116" s="83"/>
      <c r="H116" s="87"/>
    </row>
    <row r="117" spans="1:8" s="65" customFormat="1" ht="12.75" customHeight="1" hidden="1">
      <c r="A117" s="62"/>
      <c r="B117" s="63" t="s">
        <v>152</v>
      </c>
      <c r="C117" s="64" t="s">
        <v>72</v>
      </c>
      <c r="D117" s="72">
        <v>0</v>
      </c>
      <c r="E117" s="73">
        <v>2700</v>
      </c>
      <c r="F117" s="73">
        <f t="shared" si="2"/>
        <v>0</v>
      </c>
      <c r="G117" s="83"/>
      <c r="H117" s="87"/>
    </row>
    <row r="118" spans="1:8" s="65" customFormat="1" ht="12.75" customHeight="1" hidden="1">
      <c r="A118" s="62"/>
      <c r="B118" s="63" t="s">
        <v>153</v>
      </c>
      <c r="C118" s="64" t="s">
        <v>72</v>
      </c>
      <c r="D118" s="72">
        <v>0</v>
      </c>
      <c r="E118" s="93">
        <v>5800</v>
      </c>
      <c r="F118" s="73">
        <f t="shared" si="2"/>
        <v>0</v>
      </c>
      <c r="G118" s="83"/>
      <c r="H118" s="87"/>
    </row>
    <row r="119" spans="1:8" s="65" customFormat="1" ht="12.75" customHeight="1" hidden="1">
      <c r="A119" s="62"/>
      <c r="B119" s="63" t="s">
        <v>154</v>
      </c>
      <c r="C119" s="64" t="s">
        <v>72</v>
      </c>
      <c r="D119" s="72">
        <v>0</v>
      </c>
      <c r="E119" s="93">
        <v>8700</v>
      </c>
      <c r="F119" s="73">
        <f t="shared" si="2"/>
        <v>0</v>
      </c>
      <c r="G119" s="83"/>
      <c r="H119" s="87"/>
    </row>
    <row r="120" spans="1:8" s="65" customFormat="1" ht="12.75" customHeight="1" hidden="1">
      <c r="A120" s="62"/>
      <c r="B120" s="63" t="s">
        <v>155</v>
      </c>
      <c r="C120" s="64" t="s">
        <v>72</v>
      </c>
      <c r="D120" s="72">
        <v>0</v>
      </c>
      <c r="E120" s="93">
        <v>11500</v>
      </c>
      <c r="F120" s="73">
        <f t="shared" si="2"/>
        <v>0</v>
      </c>
      <c r="G120" s="83"/>
      <c r="H120" s="87"/>
    </row>
    <row r="121" spans="1:8" s="65" customFormat="1" ht="12.75">
      <c r="A121" s="62"/>
      <c r="B121" s="63"/>
      <c r="C121" s="64"/>
      <c r="D121" s="72"/>
      <c r="E121" s="66"/>
      <c r="F121" s="66"/>
      <c r="G121" s="86"/>
      <c r="H121" s="87"/>
    </row>
    <row r="122" spans="1:8" s="65" customFormat="1" ht="63.75">
      <c r="A122" s="81">
        <v>16</v>
      </c>
      <c r="B122" s="193" t="s">
        <v>130</v>
      </c>
      <c r="C122" s="64"/>
      <c r="D122" s="72"/>
      <c r="E122" s="66"/>
      <c r="F122" s="66"/>
      <c r="G122" s="86"/>
      <c r="H122" s="87"/>
    </row>
    <row r="123" spans="1:8" s="65" customFormat="1" ht="12.75" customHeight="1">
      <c r="A123" s="62"/>
      <c r="B123" s="63" t="s">
        <v>205</v>
      </c>
      <c r="C123" s="64" t="s">
        <v>67</v>
      </c>
      <c r="D123" s="72">
        <v>55</v>
      </c>
      <c r="E123" s="73">
        <v>250</v>
      </c>
      <c r="F123" s="73">
        <f>D123*E123</f>
        <v>13750</v>
      </c>
      <c r="G123" s="83"/>
      <c r="H123" s="87"/>
    </row>
    <row r="124" spans="1:8" s="65" customFormat="1" ht="12.75" customHeight="1" hidden="1">
      <c r="A124" s="62"/>
      <c r="B124" s="63" t="s">
        <v>157</v>
      </c>
      <c r="C124" s="64" t="s">
        <v>67</v>
      </c>
      <c r="D124" s="72">
        <v>0</v>
      </c>
      <c r="E124" s="73">
        <v>350</v>
      </c>
      <c r="F124" s="73">
        <f>D124*E124</f>
        <v>0</v>
      </c>
      <c r="G124" s="83"/>
      <c r="H124" s="87"/>
    </row>
    <row r="125" spans="1:8" s="65" customFormat="1" ht="12.75" customHeight="1" hidden="1">
      <c r="A125" s="62"/>
      <c r="B125" s="63" t="s">
        <v>156</v>
      </c>
      <c r="C125" s="64" t="s">
        <v>67</v>
      </c>
      <c r="D125" s="72">
        <v>0</v>
      </c>
      <c r="E125" s="73">
        <v>450</v>
      </c>
      <c r="F125" s="73">
        <f>D125*E125</f>
        <v>0</v>
      </c>
      <c r="G125" s="83"/>
      <c r="H125" s="87"/>
    </row>
    <row r="126" spans="1:8" s="65" customFormat="1" ht="12.75" customHeight="1" hidden="1">
      <c r="A126" s="62"/>
      <c r="B126" s="63"/>
      <c r="C126" s="64"/>
      <c r="D126" s="72"/>
      <c r="E126" s="73"/>
      <c r="F126" s="73"/>
      <c r="G126" s="83"/>
      <c r="H126" s="87"/>
    </row>
    <row r="127" spans="1:8" s="65" customFormat="1" ht="114.75" hidden="1">
      <c r="A127" s="81">
        <v>18</v>
      </c>
      <c r="B127" s="74" t="s">
        <v>160</v>
      </c>
      <c r="C127" s="75" t="s">
        <v>67</v>
      </c>
      <c r="D127" s="76">
        <v>0</v>
      </c>
      <c r="E127" s="76">
        <v>665</v>
      </c>
      <c r="F127" s="77">
        <f>D127*E127</f>
        <v>0</v>
      </c>
      <c r="G127" s="83"/>
      <c r="H127" s="87"/>
    </row>
    <row r="128" spans="1:8" s="65" customFormat="1" ht="12.75" hidden="1">
      <c r="A128" s="62"/>
      <c r="B128" s="88"/>
      <c r="C128" s="64"/>
      <c r="D128" s="72"/>
      <c r="E128" s="66"/>
      <c r="F128" s="66"/>
      <c r="G128" s="86"/>
      <c r="H128" s="87"/>
    </row>
    <row r="129" spans="1:8" s="65" customFormat="1" ht="63.75" hidden="1">
      <c r="A129" s="81">
        <v>19</v>
      </c>
      <c r="B129" s="82" t="s">
        <v>116</v>
      </c>
      <c r="C129" s="80"/>
      <c r="E129" s="66"/>
      <c r="F129" s="66"/>
      <c r="G129" s="86"/>
      <c r="H129" s="87"/>
    </row>
    <row r="130" spans="1:8" s="65" customFormat="1" ht="12.75" hidden="1">
      <c r="A130" s="62"/>
      <c r="B130" s="63" t="s">
        <v>79</v>
      </c>
      <c r="C130" s="64" t="s">
        <v>72</v>
      </c>
      <c r="D130" s="72">
        <v>0</v>
      </c>
      <c r="E130" s="66">
        <v>26600</v>
      </c>
      <c r="F130" s="66">
        <f>D130*E130</f>
        <v>0</v>
      </c>
      <c r="G130" s="86"/>
      <c r="H130" s="87"/>
    </row>
    <row r="131" spans="1:8" s="65" customFormat="1" ht="12.75" hidden="1">
      <c r="A131" s="62"/>
      <c r="B131" s="63" t="s">
        <v>117</v>
      </c>
      <c r="C131" s="64" t="s">
        <v>72</v>
      </c>
      <c r="D131" s="72">
        <v>0</v>
      </c>
      <c r="E131" s="66">
        <v>28900</v>
      </c>
      <c r="F131" s="66">
        <f>D131*E131</f>
        <v>0</v>
      </c>
      <c r="G131" s="86"/>
      <c r="H131" s="87"/>
    </row>
    <row r="132" spans="1:8" s="65" customFormat="1" ht="12.75" hidden="1">
      <c r="A132" s="62"/>
      <c r="B132" s="63" t="s">
        <v>118</v>
      </c>
      <c r="C132" s="64" t="s">
        <v>72</v>
      </c>
      <c r="D132" s="72">
        <v>0</v>
      </c>
      <c r="E132" s="66">
        <v>121400</v>
      </c>
      <c r="F132" s="66">
        <f>D132*E132</f>
        <v>0</v>
      </c>
      <c r="G132" s="86"/>
      <c r="H132" s="87"/>
    </row>
    <row r="133" spans="1:8" s="65" customFormat="1" ht="12.75">
      <c r="A133" s="62"/>
      <c r="B133" s="63"/>
      <c r="C133" s="64"/>
      <c r="D133" s="72"/>
      <c r="E133" s="66"/>
      <c r="F133" s="66"/>
      <c r="G133" s="86"/>
      <c r="H133" s="87"/>
    </row>
    <row r="134" spans="1:8" s="65" customFormat="1" ht="191.25">
      <c r="A134" s="81">
        <v>17</v>
      </c>
      <c r="B134" s="193" t="s">
        <v>122</v>
      </c>
      <c r="G134" s="83"/>
      <c r="H134" s="87"/>
    </row>
    <row r="135" spans="1:8" s="65" customFormat="1" ht="12.75" hidden="1">
      <c r="A135" s="81"/>
      <c r="B135" s="95" t="s">
        <v>123</v>
      </c>
      <c r="C135" s="64" t="s">
        <v>72</v>
      </c>
      <c r="D135" s="72">
        <v>0</v>
      </c>
      <c r="E135" s="66">
        <v>8500</v>
      </c>
      <c r="F135" s="66">
        <f>D135*E135</f>
        <v>0</v>
      </c>
      <c r="G135" s="83"/>
      <c r="H135" s="87"/>
    </row>
    <row r="136" spans="1:8" s="65" customFormat="1" ht="12.75">
      <c r="A136" s="81"/>
      <c r="B136" s="95" t="s">
        <v>124</v>
      </c>
      <c r="C136" s="64" t="s">
        <v>72</v>
      </c>
      <c r="D136" s="72">
        <v>5</v>
      </c>
      <c r="E136" s="66">
        <v>7500</v>
      </c>
      <c r="F136" s="66">
        <f>D136*E136</f>
        <v>37500</v>
      </c>
      <c r="G136" s="83"/>
      <c r="H136" s="87"/>
    </row>
    <row r="137" spans="1:8" s="65" customFormat="1" ht="12.75" customHeight="1">
      <c r="A137" s="62"/>
      <c r="B137" s="96"/>
      <c r="C137" s="64"/>
      <c r="D137" s="72"/>
      <c r="E137" s="66"/>
      <c r="F137" s="66"/>
      <c r="G137" s="83"/>
      <c r="H137" s="87"/>
    </row>
    <row r="138" spans="1:6" s="71" customFormat="1" ht="63.75">
      <c r="A138" s="32" t="s">
        <v>297</v>
      </c>
      <c r="B138" s="97" t="s">
        <v>45</v>
      </c>
      <c r="C138" s="98" t="s">
        <v>94</v>
      </c>
      <c r="D138" s="103">
        <v>7</v>
      </c>
      <c r="E138" s="99">
        <v>1200</v>
      </c>
      <c r="F138" s="40">
        <f>D138*E138</f>
        <v>8400</v>
      </c>
    </row>
    <row r="139" spans="1:6" s="71" customFormat="1" ht="12.75" hidden="1">
      <c r="A139" s="32"/>
      <c r="B139" s="97"/>
      <c r="C139" s="98"/>
      <c r="D139" s="99"/>
      <c r="E139" s="99"/>
      <c r="F139" s="40"/>
    </row>
    <row r="140" spans="1:8" s="65" customFormat="1" ht="51" hidden="1">
      <c r="A140" s="81">
        <v>20</v>
      </c>
      <c r="B140" s="82" t="s">
        <v>5</v>
      </c>
      <c r="C140" s="64"/>
      <c r="D140" s="72"/>
      <c r="E140" s="66"/>
      <c r="F140" s="66"/>
      <c r="G140" s="83"/>
      <c r="H140" s="87"/>
    </row>
    <row r="141" spans="1:8" s="65" customFormat="1" ht="12.75" customHeight="1" hidden="1">
      <c r="A141" s="62"/>
      <c r="B141" s="63" t="s">
        <v>142</v>
      </c>
      <c r="C141" s="64" t="s">
        <v>72</v>
      </c>
      <c r="D141" s="65">
        <v>0</v>
      </c>
      <c r="E141" s="66">
        <v>2700</v>
      </c>
      <c r="F141" s="66">
        <f aca="true" t="shared" si="3" ref="F141:F148">D141*E141</f>
        <v>0</v>
      </c>
      <c r="G141" s="83"/>
      <c r="H141" s="87"/>
    </row>
    <row r="142" spans="1:8" s="65" customFormat="1" ht="12.75" customHeight="1" hidden="1">
      <c r="A142" s="62"/>
      <c r="B142" s="63" t="s">
        <v>143</v>
      </c>
      <c r="C142" s="64" t="s">
        <v>72</v>
      </c>
      <c r="D142" s="65">
        <v>0</v>
      </c>
      <c r="E142" s="66">
        <v>3000</v>
      </c>
      <c r="F142" s="66">
        <f t="shared" si="3"/>
        <v>0</v>
      </c>
      <c r="G142" s="83"/>
      <c r="H142" s="87"/>
    </row>
    <row r="143" spans="1:8" s="65" customFormat="1" ht="12.75" customHeight="1" hidden="1">
      <c r="A143" s="62"/>
      <c r="B143" s="63" t="s">
        <v>144</v>
      </c>
      <c r="C143" s="64" t="s">
        <v>72</v>
      </c>
      <c r="D143" s="65">
        <v>0</v>
      </c>
      <c r="E143" s="66">
        <v>3000</v>
      </c>
      <c r="F143" s="66">
        <f t="shared" si="3"/>
        <v>0</v>
      </c>
      <c r="G143" s="83"/>
      <c r="H143" s="87"/>
    </row>
    <row r="144" spans="1:8" s="65" customFormat="1" ht="12.75" customHeight="1" hidden="1">
      <c r="A144" s="62"/>
      <c r="B144" s="63" t="s">
        <v>145</v>
      </c>
      <c r="C144" s="64" t="s">
        <v>72</v>
      </c>
      <c r="D144" s="65">
        <v>0</v>
      </c>
      <c r="E144" s="66">
        <v>3400</v>
      </c>
      <c r="F144" s="66">
        <f t="shared" si="3"/>
        <v>0</v>
      </c>
      <c r="G144" s="83"/>
      <c r="H144" s="87"/>
    </row>
    <row r="145" spans="1:8" s="65" customFormat="1" ht="12.75" customHeight="1" hidden="1">
      <c r="A145" s="62"/>
      <c r="B145" s="63" t="s">
        <v>146</v>
      </c>
      <c r="C145" s="64" t="s">
        <v>72</v>
      </c>
      <c r="D145" s="65">
        <v>0</v>
      </c>
      <c r="E145" s="66">
        <v>4000</v>
      </c>
      <c r="F145" s="66">
        <f t="shared" si="3"/>
        <v>0</v>
      </c>
      <c r="G145" s="83"/>
      <c r="H145" s="87"/>
    </row>
    <row r="146" spans="1:8" s="65" customFormat="1" ht="12.75" customHeight="1" hidden="1">
      <c r="A146" s="62"/>
      <c r="B146" s="63" t="s">
        <v>65</v>
      </c>
      <c r="C146" s="64" t="s">
        <v>72</v>
      </c>
      <c r="D146" s="72">
        <v>14</v>
      </c>
      <c r="E146" s="66">
        <v>4300</v>
      </c>
      <c r="F146" s="66">
        <f t="shared" si="3"/>
        <v>60200</v>
      </c>
      <c r="G146" s="83"/>
      <c r="H146" s="87"/>
    </row>
    <row r="147" spans="1:8" s="65" customFormat="1" ht="12.75" customHeight="1" hidden="1">
      <c r="A147" s="62"/>
      <c r="B147" s="63" t="s">
        <v>66</v>
      </c>
      <c r="C147" s="64" t="s">
        <v>72</v>
      </c>
      <c r="D147" s="72">
        <v>0</v>
      </c>
      <c r="E147" s="66">
        <v>45000</v>
      </c>
      <c r="F147" s="66">
        <f t="shared" si="3"/>
        <v>0</v>
      </c>
      <c r="G147" s="83"/>
      <c r="H147" s="87"/>
    </row>
    <row r="148" spans="1:8" s="65" customFormat="1" ht="12.75" customHeight="1" hidden="1">
      <c r="A148" s="62"/>
      <c r="B148" s="63" t="s">
        <v>147</v>
      </c>
      <c r="C148" s="64" t="s">
        <v>72</v>
      </c>
      <c r="D148" s="72">
        <v>0</v>
      </c>
      <c r="E148" s="66">
        <v>63000</v>
      </c>
      <c r="F148" s="66">
        <f t="shared" si="3"/>
        <v>0</v>
      </c>
      <c r="G148" s="83"/>
      <c r="H148" s="87"/>
    </row>
    <row r="149" spans="1:8" s="65" customFormat="1" ht="12.75" customHeight="1" hidden="1">
      <c r="A149" s="62"/>
      <c r="B149" s="63"/>
      <c r="C149" s="64"/>
      <c r="D149" s="72"/>
      <c r="E149" s="66"/>
      <c r="F149" s="66"/>
      <c r="G149" s="83"/>
      <c r="H149" s="87"/>
    </row>
    <row r="150" spans="1:8" s="65" customFormat="1" ht="127.5" hidden="1">
      <c r="A150" s="81">
        <v>26</v>
      </c>
      <c r="B150" s="82" t="s">
        <v>128</v>
      </c>
      <c r="C150" s="64"/>
      <c r="D150" s="72"/>
      <c r="E150" s="66"/>
      <c r="F150" s="66"/>
      <c r="G150" s="83"/>
      <c r="H150" s="87"/>
    </row>
    <row r="151" spans="1:8" s="65" customFormat="1" ht="12.75" hidden="1">
      <c r="A151" s="62"/>
      <c r="B151" s="63" t="s">
        <v>129</v>
      </c>
      <c r="C151" s="64" t="s">
        <v>72</v>
      </c>
      <c r="D151" s="65">
        <v>0</v>
      </c>
      <c r="E151" s="66">
        <v>1550000</v>
      </c>
      <c r="F151" s="66">
        <f>D151*E151</f>
        <v>0</v>
      </c>
      <c r="G151" s="83"/>
      <c r="H151" s="87"/>
    </row>
    <row r="152" spans="1:8" s="65" customFormat="1" ht="12.75" customHeight="1">
      <c r="A152" s="62"/>
      <c r="B152" s="100"/>
      <c r="C152" s="64"/>
      <c r="D152" s="72"/>
      <c r="E152" s="66"/>
      <c r="F152" s="66"/>
      <c r="G152" s="83"/>
      <c r="H152" s="87"/>
    </row>
    <row r="153" spans="1:8" s="65" customFormat="1" ht="114.75">
      <c r="A153" s="81">
        <v>19</v>
      </c>
      <c r="B153" s="193" t="s">
        <v>63</v>
      </c>
      <c r="C153" s="64" t="s">
        <v>67</v>
      </c>
      <c r="D153" s="73">
        <f>D60+D61+D101+D103</f>
        <v>146</v>
      </c>
      <c r="E153" s="66">
        <v>35</v>
      </c>
      <c r="F153" s="66">
        <f>D153*E153</f>
        <v>5110</v>
      </c>
      <c r="G153" s="83"/>
      <c r="H153" s="87"/>
    </row>
    <row r="154" spans="1:8" s="65" customFormat="1" ht="12.75">
      <c r="A154" s="81"/>
      <c r="B154" s="82"/>
      <c r="C154" s="64"/>
      <c r="E154" s="66"/>
      <c r="F154" s="66"/>
      <c r="G154" s="83"/>
      <c r="H154" s="87"/>
    </row>
    <row r="155" spans="1:8" s="65" customFormat="1" ht="63.75">
      <c r="A155" s="101" t="s">
        <v>298</v>
      </c>
      <c r="B155" s="102" t="s">
        <v>125</v>
      </c>
      <c r="C155" s="39" t="s">
        <v>67</v>
      </c>
      <c r="D155" s="40">
        <f>D153</f>
        <v>146</v>
      </c>
      <c r="E155" s="40">
        <v>80</v>
      </c>
      <c r="F155" s="40">
        <f>D155*E155</f>
        <v>11680</v>
      </c>
      <c r="G155" s="83"/>
      <c r="H155" s="87"/>
    </row>
    <row r="156" spans="1:8" s="65" customFormat="1" ht="12.75">
      <c r="A156" s="101"/>
      <c r="B156" s="102"/>
      <c r="C156" s="39"/>
      <c r="D156" s="40"/>
      <c r="E156" s="40"/>
      <c r="F156" s="40"/>
      <c r="G156" s="83"/>
      <c r="H156" s="87"/>
    </row>
    <row r="157" spans="1:8" s="65" customFormat="1" ht="191.25">
      <c r="A157" s="101" t="s">
        <v>389</v>
      </c>
      <c r="B157" s="193" t="s">
        <v>390</v>
      </c>
      <c r="C157" s="39"/>
      <c r="D157" s="40"/>
      <c r="E157" s="40"/>
      <c r="F157" s="40"/>
      <c r="G157" s="83"/>
      <c r="H157" s="87"/>
    </row>
    <row r="158" spans="1:8" s="65" customFormat="1" ht="51">
      <c r="A158" s="2"/>
      <c r="B158" s="236" t="s">
        <v>391</v>
      </c>
      <c r="C158" s="26" t="s">
        <v>94</v>
      </c>
      <c r="D158" s="27">
        <v>1</v>
      </c>
      <c r="E158" s="27">
        <f>8000*120</f>
        <v>960000</v>
      </c>
      <c r="F158" s="27">
        <f>D158*E158</f>
        <v>960000</v>
      </c>
      <c r="G158" s="83"/>
      <c r="H158" s="87"/>
    </row>
    <row r="159" spans="1:8" s="65" customFormat="1" ht="12.75">
      <c r="A159" s="62"/>
      <c r="B159" s="88"/>
      <c r="E159" s="66"/>
      <c r="F159" s="66"/>
      <c r="G159" s="83"/>
      <c r="H159" s="87"/>
    </row>
    <row r="160" spans="1:7" ht="12.75">
      <c r="A160" s="53"/>
      <c r="B160" s="55" t="s">
        <v>73</v>
      </c>
      <c r="C160" s="54"/>
      <c r="D160" s="54"/>
      <c r="E160" s="56"/>
      <c r="F160" s="57">
        <f>SUM(F7:F159)</f>
        <v>1779030</v>
      </c>
      <c r="G160" s="13"/>
    </row>
  </sheetData>
  <sheetProtection/>
  <printOptions/>
  <pageMargins left="0.65" right="0.25" top="1" bottom="0.75" header="0.5" footer="0.5"/>
  <pageSetup horizontalDpi="600" verticalDpi="600" orientation="portrait" paperSize="9"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4">
      <selection activeCell="F7" sqref="F7"/>
    </sheetView>
  </sheetViews>
  <sheetFormatPr defaultColWidth="9.140625" defaultRowHeight="12.75"/>
  <cols>
    <col min="1" max="1" width="5.7109375" style="0" customWidth="1"/>
    <col min="2" max="2" width="44.7109375" style="0" customWidth="1"/>
    <col min="3" max="4" width="9.7109375" style="0" customWidth="1"/>
    <col min="5" max="8" width="11.7109375" style="0" customWidth="1"/>
  </cols>
  <sheetData>
    <row r="1" spans="1:8" ht="15">
      <c r="A1" s="14" t="s">
        <v>81</v>
      </c>
      <c r="B1" s="15"/>
      <c r="C1" s="15"/>
      <c r="D1" s="16"/>
      <c r="E1" s="15"/>
      <c r="F1" s="15"/>
      <c r="G1" s="15"/>
      <c r="H1" s="15"/>
    </row>
    <row r="2" spans="1:8" ht="15">
      <c r="A2" s="17"/>
      <c r="B2" s="14"/>
      <c r="C2" s="14"/>
      <c r="D2" s="14"/>
      <c r="E2" s="14"/>
      <c r="F2" s="14"/>
      <c r="G2" s="14"/>
      <c r="H2" s="14"/>
    </row>
    <row r="3" spans="1:8" ht="38.25">
      <c r="A3" s="18" t="s">
        <v>168</v>
      </c>
      <c r="B3" s="19" t="s">
        <v>82</v>
      </c>
      <c r="C3" s="19" t="s">
        <v>83</v>
      </c>
      <c r="D3" s="19" t="s">
        <v>70</v>
      </c>
      <c r="E3" s="19" t="s">
        <v>865</v>
      </c>
      <c r="F3" s="19" t="s">
        <v>869</v>
      </c>
      <c r="G3" s="19" t="s">
        <v>867</v>
      </c>
      <c r="H3" s="19" t="s">
        <v>868</v>
      </c>
    </row>
    <row r="4" spans="1:8" ht="12.75">
      <c r="A4" s="18"/>
      <c r="B4" s="19"/>
      <c r="C4" s="19"/>
      <c r="D4" s="19"/>
      <c r="E4" s="19"/>
      <c r="F4" s="19"/>
      <c r="G4" s="19"/>
      <c r="H4" s="19"/>
    </row>
    <row r="5" spans="1:8" ht="12.75">
      <c r="A5" s="104" t="s">
        <v>187</v>
      </c>
      <c r="B5" s="119" t="s">
        <v>169</v>
      </c>
      <c r="C5" s="105"/>
      <c r="D5" s="106"/>
      <c r="E5" s="106"/>
      <c r="F5" s="106"/>
      <c r="G5" s="106"/>
      <c r="H5" s="106"/>
    </row>
    <row r="6" spans="1:8" ht="12.75">
      <c r="A6" s="107"/>
      <c r="B6" s="108"/>
      <c r="C6" s="39"/>
      <c r="D6" s="40"/>
      <c r="E6" s="40"/>
      <c r="F6" s="40"/>
      <c r="G6" s="40"/>
      <c r="H6" s="40"/>
    </row>
    <row r="7" spans="1:8" ht="63.75">
      <c r="A7" s="109" t="s">
        <v>170</v>
      </c>
      <c r="B7" s="31" t="s">
        <v>410</v>
      </c>
      <c r="C7" s="26"/>
      <c r="D7" s="27"/>
      <c r="E7" s="27"/>
      <c r="F7" s="27"/>
      <c r="G7" s="27"/>
      <c r="H7" s="27"/>
    </row>
    <row r="8" spans="1:8" ht="12.75">
      <c r="A8" s="110"/>
      <c r="B8" s="111" t="s">
        <v>411</v>
      </c>
      <c r="C8" s="69" t="s">
        <v>72</v>
      </c>
      <c r="D8" s="70">
        <v>4</v>
      </c>
      <c r="E8" s="59">
        <v>0</v>
      </c>
      <c r="F8" s="59">
        <f>E8*1.2</f>
        <v>0</v>
      </c>
      <c r="G8" s="59">
        <f>D8*E8</f>
        <v>0</v>
      </c>
      <c r="H8" s="59">
        <f>D8*F8</f>
        <v>0</v>
      </c>
    </row>
    <row r="9" spans="1:8" ht="12.75">
      <c r="A9" s="110"/>
      <c r="B9" s="111"/>
      <c r="C9" s="69"/>
      <c r="D9" s="59"/>
      <c r="E9" s="59"/>
      <c r="F9" s="59"/>
      <c r="G9" s="59"/>
      <c r="H9" s="59"/>
    </row>
    <row r="10" spans="1:8" ht="114.75">
      <c r="A10" s="109" t="s">
        <v>161</v>
      </c>
      <c r="B10" s="112" t="s">
        <v>171</v>
      </c>
      <c r="C10" s="26"/>
      <c r="D10" s="27"/>
      <c r="E10" s="27"/>
      <c r="F10" s="27"/>
      <c r="G10" s="27"/>
      <c r="H10" s="27" t="s">
        <v>95</v>
      </c>
    </row>
    <row r="11" spans="1:8" ht="12.75">
      <c r="A11" s="110"/>
      <c r="B11" s="45" t="s">
        <v>174</v>
      </c>
      <c r="C11" s="26" t="s">
        <v>67</v>
      </c>
      <c r="D11" s="27">
        <f>3*5</f>
        <v>15</v>
      </c>
      <c r="E11" s="27">
        <v>0</v>
      </c>
      <c r="F11" s="27">
        <f>E11*1.2</f>
        <v>0</v>
      </c>
      <c r="G11" s="27">
        <f>D11*E11</f>
        <v>0</v>
      </c>
      <c r="H11" s="27">
        <f>D11*F11</f>
        <v>0</v>
      </c>
    </row>
    <row r="12" spans="1:8" ht="12.75">
      <c r="A12" s="110"/>
      <c r="B12" s="45" t="s">
        <v>300</v>
      </c>
      <c r="C12" s="26" t="s">
        <v>67</v>
      </c>
      <c r="D12" s="27">
        <v>10</v>
      </c>
      <c r="E12" s="27">
        <v>0</v>
      </c>
      <c r="F12" s="27">
        <f>E12*1.2</f>
        <v>0</v>
      </c>
      <c r="G12" s="27">
        <f>D12*E12</f>
        <v>0</v>
      </c>
      <c r="H12" s="27">
        <f>D12*F12</f>
        <v>0</v>
      </c>
    </row>
    <row r="13" spans="1:8" ht="12.75">
      <c r="A13" s="110"/>
      <c r="B13" s="45" t="s">
        <v>173</v>
      </c>
      <c r="C13" s="26" t="s">
        <v>67</v>
      </c>
      <c r="D13" s="27">
        <f>3*5</f>
        <v>15</v>
      </c>
      <c r="E13" s="27">
        <v>0</v>
      </c>
      <c r="F13" s="27">
        <f>E13*1.2</f>
        <v>0</v>
      </c>
      <c r="G13" s="27">
        <f>D13*E13</f>
        <v>0</v>
      </c>
      <c r="H13" s="27">
        <f>D13*F13</f>
        <v>0</v>
      </c>
    </row>
    <row r="14" spans="1:8" ht="12.75" hidden="1">
      <c r="A14" s="109"/>
      <c r="B14" s="45" t="s">
        <v>299</v>
      </c>
      <c r="C14" s="26" t="s">
        <v>67</v>
      </c>
      <c r="D14" s="186">
        <v>0</v>
      </c>
      <c r="E14" s="27">
        <v>2880</v>
      </c>
      <c r="F14" s="27"/>
      <c r="G14" s="27"/>
      <c r="H14" s="27">
        <f>D14*E14</f>
        <v>0</v>
      </c>
    </row>
    <row r="15" spans="1:8" ht="12.75" hidden="1">
      <c r="A15" s="109"/>
      <c r="B15" s="45" t="s">
        <v>172</v>
      </c>
      <c r="C15" s="26" t="s">
        <v>67</v>
      </c>
      <c r="D15" s="186">
        <v>0</v>
      </c>
      <c r="E15" s="27">
        <v>4800</v>
      </c>
      <c r="F15" s="27"/>
      <c r="G15" s="27"/>
      <c r="H15" s="27">
        <f>D15*E15</f>
        <v>0</v>
      </c>
    </row>
    <row r="16" spans="1:8" ht="12.75">
      <c r="A16" s="110"/>
      <c r="B16" s="45"/>
      <c r="C16" s="26"/>
      <c r="D16" s="27"/>
      <c r="E16" s="27"/>
      <c r="F16" s="27"/>
      <c r="G16" s="27"/>
      <c r="H16" s="27"/>
    </row>
    <row r="17" spans="1:8" ht="102">
      <c r="A17" s="101" t="s">
        <v>88</v>
      </c>
      <c r="B17" s="42" t="s">
        <v>175</v>
      </c>
      <c r="C17" s="39"/>
      <c r="D17" s="40"/>
      <c r="E17" s="40"/>
      <c r="F17" s="40"/>
      <c r="G17" s="40"/>
      <c r="H17" s="27"/>
    </row>
    <row r="18" spans="1:8" ht="12.75">
      <c r="A18" s="101"/>
      <c r="B18" s="113" t="s">
        <v>178</v>
      </c>
      <c r="C18" s="39" t="s">
        <v>176</v>
      </c>
      <c r="D18" s="40">
        <f>(27+21)*1+(1.5+0.8+0.85+0.6+0.5+0.5)*3*1.2+0.7*3*1.2+(0.5+1.4+1+0.5+0.5)*3*1.2</f>
        <v>81.66</v>
      </c>
      <c r="E18" s="40">
        <v>0</v>
      </c>
      <c r="F18" s="40">
        <f>E18*1.2</f>
        <v>0</v>
      </c>
      <c r="G18" s="40">
        <f>D18*E18</f>
        <v>0</v>
      </c>
      <c r="H18" s="27">
        <f>D18*F18</f>
        <v>0</v>
      </c>
    </row>
    <row r="19" spans="1:8" ht="12.75">
      <c r="A19" s="101"/>
      <c r="B19" s="113" t="s">
        <v>177</v>
      </c>
      <c r="C19" s="39" t="s">
        <v>176</v>
      </c>
      <c r="D19" s="40">
        <f>(0.45+0.8+0.5+0.5)*3*1.2+3.3*3*1.2+(1.66+1.55+1.52+2.11)*3*1.2+15*2</f>
        <v>74.604</v>
      </c>
      <c r="E19" s="40">
        <v>0</v>
      </c>
      <c r="F19" s="40">
        <f>E19*1.2</f>
        <v>0</v>
      </c>
      <c r="G19" s="40">
        <f>D19*E19</f>
        <v>0</v>
      </c>
      <c r="H19" s="27">
        <f>D19*F19</f>
        <v>0</v>
      </c>
    </row>
    <row r="20" spans="1:8" ht="12.75">
      <c r="A20" s="101"/>
      <c r="B20" s="113" t="s">
        <v>174</v>
      </c>
      <c r="C20" s="39" t="s">
        <v>176</v>
      </c>
      <c r="D20" s="40">
        <f>(1.2+1+1+1+0.8+1.3)*3*1.2+(1+1.44+1)*3*1.2+15*3</f>
        <v>80.064</v>
      </c>
      <c r="E20" s="40">
        <v>0</v>
      </c>
      <c r="F20" s="40">
        <f>E20*1.2</f>
        <v>0</v>
      </c>
      <c r="G20" s="40">
        <f>D20*E20</f>
        <v>0</v>
      </c>
      <c r="H20" s="27">
        <f>D20*F20</f>
        <v>0</v>
      </c>
    </row>
    <row r="21" spans="1:8" ht="12.75">
      <c r="A21" s="101"/>
      <c r="B21" s="113" t="s">
        <v>173</v>
      </c>
      <c r="C21" s="39" t="s">
        <v>176</v>
      </c>
      <c r="D21" s="40">
        <f>3*5</f>
        <v>15</v>
      </c>
      <c r="E21" s="40">
        <v>0</v>
      </c>
      <c r="F21" s="40">
        <f>E21*1.2</f>
        <v>0</v>
      </c>
      <c r="G21" s="40">
        <f>D21*E21</f>
        <v>0</v>
      </c>
      <c r="H21" s="27">
        <f>D21*F21</f>
        <v>0</v>
      </c>
    </row>
    <row r="22" spans="1:8" ht="12.75">
      <c r="A22" s="101"/>
      <c r="B22" s="113"/>
      <c r="C22" s="39"/>
      <c r="D22" s="40"/>
      <c r="E22" s="40"/>
      <c r="F22" s="40"/>
      <c r="G22" s="40"/>
      <c r="H22" s="27"/>
    </row>
    <row r="23" spans="1:8" ht="51">
      <c r="A23" s="109" t="s">
        <v>89</v>
      </c>
      <c r="B23" s="31" t="s">
        <v>179</v>
      </c>
      <c r="C23" s="26"/>
      <c r="D23" s="27" t="s">
        <v>95</v>
      </c>
      <c r="E23" s="27" t="s">
        <v>95</v>
      </c>
      <c r="F23" s="27"/>
      <c r="G23" s="27"/>
      <c r="H23" s="27"/>
    </row>
    <row r="24" spans="1:8" ht="12.75">
      <c r="A24" s="109"/>
      <c r="B24" s="45" t="s">
        <v>416</v>
      </c>
      <c r="C24" s="26" t="s">
        <v>72</v>
      </c>
      <c r="D24" s="120">
        <v>2</v>
      </c>
      <c r="E24" s="27">
        <v>0</v>
      </c>
      <c r="F24" s="27">
        <f>E24*1.2</f>
        <v>0</v>
      </c>
      <c r="G24" s="27">
        <f>D24*E24</f>
        <v>0</v>
      </c>
      <c r="H24" s="27">
        <f>D24*F24</f>
        <v>0</v>
      </c>
    </row>
    <row r="25" spans="1:8" ht="12.75">
      <c r="A25" s="110"/>
      <c r="B25" s="45" t="s">
        <v>206</v>
      </c>
      <c r="C25" s="26" t="s">
        <v>72</v>
      </c>
      <c r="D25" s="120">
        <v>3</v>
      </c>
      <c r="E25" s="27">
        <v>0</v>
      </c>
      <c r="F25" s="27">
        <f>E25*1.2</f>
        <v>0</v>
      </c>
      <c r="G25" s="27">
        <f>D25*E25</f>
        <v>0</v>
      </c>
      <c r="H25" s="27">
        <f>D25*F25</f>
        <v>0</v>
      </c>
    </row>
    <row r="26" spans="1:8" ht="12.75" hidden="1">
      <c r="A26" s="110"/>
      <c r="B26" s="45"/>
      <c r="C26" s="26"/>
      <c r="D26" s="27"/>
      <c r="E26" s="27"/>
      <c r="F26" s="27"/>
      <c r="G26" s="27"/>
      <c r="H26" s="27"/>
    </row>
    <row r="27" spans="1:8" ht="38.25" hidden="1">
      <c r="A27" s="109" t="s">
        <v>90</v>
      </c>
      <c r="B27" s="31" t="s">
        <v>180</v>
      </c>
      <c r="C27" s="26"/>
      <c r="D27" s="27" t="s">
        <v>95</v>
      </c>
      <c r="E27" s="27" t="s">
        <v>95</v>
      </c>
      <c r="F27" s="27"/>
      <c r="G27" s="27"/>
      <c r="H27" s="27"/>
    </row>
    <row r="28" spans="1:8" ht="12.75" hidden="1">
      <c r="A28" s="109"/>
      <c r="B28" s="45" t="s">
        <v>185</v>
      </c>
      <c r="C28" s="26" t="s">
        <v>94</v>
      </c>
      <c r="D28" s="187">
        <v>0</v>
      </c>
      <c r="E28" s="27">
        <v>4200</v>
      </c>
      <c r="F28" s="27"/>
      <c r="G28" s="27"/>
      <c r="H28" s="27">
        <f>D28*E28</f>
        <v>0</v>
      </c>
    </row>
    <row r="29" spans="1:8" ht="12.75" hidden="1">
      <c r="A29" s="109"/>
      <c r="B29" s="45" t="s">
        <v>186</v>
      </c>
      <c r="C29" s="26" t="s">
        <v>94</v>
      </c>
      <c r="D29" s="187">
        <v>0</v>
      </c>
      <c r="E29" s="27">
        <v>5200</v>
      </c>
      <c r="F29" s="27"/>
      <c r="G29" s="27"/>
      <c r="H29" s="27">
        <f>D29*E29</f>
        <v>0</v>
      </c>
    </row>
    <row r="30" spans="1:8" ht="12.75">
      <c r="A30" s="109"/>
      <c r="B30" s="45"/>
      <c r="C30" s="26"/>
      <c r="D30" s="120"/>
      <c r="E30" s="27"/>
      <c r="F30" s="27"/>
      <c r="G30" s="27"/>
      <c r="H30" s="27"/>
    </row>
    <row r="31" spans="1:8" ht="38.25">
      <c r="A31" s="109" t="s">
        <v>90</v>
      </c>
      <c r="B31" s="31" t="s">
        <v>180</v>
      </c>
      <c r="C31" s="26"/>
      <c r="D31" s="27" t="s">
        <v>95</v>
      </c>
      <c r="E31" s="27" t="s">
        <v>95</v>
      </c>
      <c r="F31" s="27"/>
      <c r="G31" s="27"/>
      <c r="H31" s="27"/>
    </row>
    <row r="32" spans="1:8" ht="12.75">
      <c r="A32" s="109"/>
      <c r="B32" s="45" t="s">
        <v>185</v>
      </c>
      <c r="C32" s="26" t="s">
        <v>94</v>
      </c>
      <c r="D32" s="120">
        <f>3*3+4*3</f>
        <v>21</v>
      </c>
      <c r="E32" s="27">
        <v>0</v>
      </c>
      <c r="F32" s="27">
        <f>E32*1.2</f>
        <v>0</v>
      </c>
      <c r="G32" s="27">
        <f>D32*E32</f>
        <v>0</v>
      </c>
      <c r="H32" s="27">
        <f>D32*F32</f>
        <v>0</v>
      </c>
    </row>
    <row r="33" spans="1:8" ht="12.75" hidden="1">
      <c r="A33" s="109"/>
      <c r="B33" s="45" t="s">
        <v>186</v>
      </c>
      <c r="C33" s="26" t="s">
        <v>94</v>
      </c>
      <c r="D33" s="187">
        <v>0</v>
      </c>
      <c r="E33" s="27">
        <f>7126*1.3</f>
        <v>9263.800000000001</v>
      </c>
      <c r="F33" s="27"/>
      <c r="G33" s="27"/>
      <c r="H33" s="27">
        <f>D33*E33</f>
        <v>0</v>
      </c>
    </row>
    <row r="34" spans="1:8" ht="12.75" hidden="1">
      <c r="A34" s="109"/>
      <c r="B34" s="45"/>
      <c r="C34" s="26"/>
      <c r="D34" s="27"/>
      <c r="E34" s="27"/>
      <c r="F34" s="27"/>
      <c r="G34" s="27"/>
      <c r="H34" s="27"/>
    </row>
    <row r="35" spans="1:8" ht="153" hidden="1">
      <c r="A35" s="50">
        <v>15</v>
      </c>
      <c r="B35" s="3" t="s">
        <v>181</v>
      </c>
      <c r="C35" s="10"/>
      <c r="D35" s="11"/>
      <c r="E35" s="5"/>
      <c r="F35" s="5"/>
      <c r="G35" s="5"/>
      <c r="H35" s="6"/>
    </row>
    <row r="36" spans="1:8" ht="12.75" hidden="1">
      <c r="A36" s="50"/>
      <c r="B36" s="2" t="s">
        <v>182</v>
      </c>
      <c r="C36" s="10" t="s">
        <v>67</v>
      </c>
      <c r="D36" s="249">
        <v>0</v>
      </c>
      <c r="E36" s="6">
        <v>18000</v>
      </c>
      <c r="F36" s="6"/>
      <c r="G36" s="6"/>
      <c r="H36" s="6">
        <f>D36*E36</f>
        <v>0</v>
      </c>
    </row>
    <row r="37" spans="1:8" ht="12.75">
      <c r="A37" s="50"/>
      <c r="B37" s="2"/>
      <c r="C37" s="10"/>
      <c r="D37" s="6"/>
      <c r="E37" s="6"/>
      <c r="F37" s="6"/>
      <c r="G37" s="6"/>
      <c r="H37" s="6"/>
    </row>
    <row r="38" spans="1:8" ht="127.5">
      <c r="A38" s="109" t="s">
        <v>91</v>
      </c>
      <c r="B38" s="31" t="s">
        <v>183</v>
      </c>
      <c r="C38" s="26" t="s">
        <v>67</v>
      </c>
      <c r="D38" s="27">
        <f>D11+D12+D13+D18+D19+D20+D21</f>
        <v>291.328</v>
      </c>
      <c r="E38" s="27">
        <v>0</v>
      </c>
      <c r="F38" s="27">
        <f>E38*1.2</f>
        <v>0</v>
      </c>
      <c r="G38" s="27">
        <f>D38*E38</f>
        <v>0</v>
      </c>
      <c r="H38" s="27">
        <f>D38*F38</f>
        <v>0</v>
      </c>
    </row>
    <row r="39" spans="1:8" ht="12.75">
      <c r="A39" s="109"/>
      <c r="B39" s="31"/>
      <c r="C39" s="26"/>
      <c r="D39" s="27"/>
      <c r="E39" s="27"/>
      <c r="F39" s="27"/>
      <c r="G39" s="27"/>
      <c r="H39" s="27"/>
    </row>
    <row r="40" spans="1:8" ht="127.5">
      <c r="A40" s="109" t="s">
        <v>93</v>
      </c>
      <c r="B40" s="31" t="s">
        <v>417</v>
      </c>
      <c r="C40" s="26" t="s">
        <v>67</v>
      </c>
      <c r="D40" s="27">
        <v>30</v>
      </c>
      <c r="E40" s="27">
        <v>0</v>
      </c>
      <c r="F40" s="27">
        <f>E40*1.2</f>
        <v>0</v>
      </c>
      <c r="G40" s="27">
        <f>D40*E40</f>
        <v>0</v>
      </c>
      <c r="H40" s="27">
        <f>D40*F40</f>
        <v>0</v>
      </c>
    </row>
    <row r="41" spans="1:8" ht="12.75">
      <c r="A41" s="109"/>
      <c r="B41" s="31"/>
      <c r="C41" s="26"/>
      <c r="D41" s="27"/>
      <c r="E41" s="27"/>
      <c r="F41" s="27"/>
      <c r="G41" s="27"/>
      <c r="H41" s="27"/>
    </row>
    <row r="42" spans="1:8" ht="15.75">
      <c r="A42" s="114"/>
      <c r="B42" s="115" t="s">
        <v>184</v>
      </c>
      <c r="C42" s="116"/>
      <c r="D42" s="116"/>
      <c r="E42" s="117"/>
      <c r="F42" s="117"/>
      <c r="G42" s="117">
        <f>SUM(G7:G41)</f>
        <v>0</v>
      </c>
      <c r="H42" s="117">
        <f>SUM(H7:H41)</f>
        <v>0</v>
      </c>
    </row>
    <row r="43" ht="12.75">
      <c r="A43" s="118"/>
    </row>
  </sheetData>
  <sheetProtection/>
  <printOptions/>
  <pageMargins left="0.65" right="0.25" top="1" bottom="1" header="0.5" footer="0.5"/>
  <pageSetup horizontalDpi="600" verticalDpi="600" orientation="portrait" paperSize="9" scale="82"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2">
      <selection activeCell="G13" sqref="G13"/>
    </sheetView>
  </sheetViews>
  <sheetFormatPr defaultColWidth="9.140625" defaultRowHeight="12.75"/>
  <cols>
    <col min="1" max="1" width="5.7109375" style="0" customWidth="1"/>
    <col min="2" max="2" width="40.8515625" style="0" customWidth="1"/>
    <col min="3" max="4" width="5.57421875" style="0" customWidth="1"/>
    <col min="5" max="5" width="9.7109375" style="166" customWidth="1"/>
    <col min="6" max="6" width="9.57421875" style="166" customWidth="1"/>
    <col min="7" max="7" width="11.421875" style="166" customWidth="1"/>
    <col min="8" max="8" width="11.8515625" style="166" customWidth="1"/>
  </cols>
  <sheetData>
    <row r="1" spans="1:8" ht="15">
      <c r="A1" s="14" t="s">
        <v>81</v>
      </c>
      <c r="B1" s="15"/>
      <c r="C1" s="15"/>
      <c r="D1" s="16"/>
      <c r="E1" s="194"/>
      <c r="F1" s="194"/>
      <c r="G1" s="194"/>
      <c r="H1" s="194"/>
    </row>
    <row r="2" spans="1:8" ht="15">
      <c r="A2" s="17"/>
      <c r="B2" s="14"/>
      <c r="C2" s="14"/>
      <c r="D2" s="14"/>
      <c r="E2" s="195"/>
      <c r="F2" s="195"/>
      <c r="G2" s="195"/>
      <c r="H2" s="195"/>
    </row>
    <row r="3" spans="1:8" ht="51">
      <c r="A3" s="18" t="s">
        <v>168</v>
      </c>
      <c r="B3" s="19" t="s">
        <v>82</v>
      </c>
      <c r="C3" s="19" t="s">
        <v>83</v>
      </c>
      <c r="D3" s="19" t="s">
        <v>70</v>
      </c>
      <c r="E3" s="19" t="s">
        <v>865</v>
      </c>
      <c r="F3" s="19" t="s">
        <v>869</v>
      </c>
      <c r="G3" s="19" t="s">
        <v>867</v>
      </c>
      <c r="H3" s="19" t="s">
        <v>868</v>
      </c>
    </row>
    <row r="4" spans="1:8" ht="12.75">
      <c r="A4" s="121"/>
      <c r="B4" s="51"/>
      <c r="C4" s="51"/>
      <c r="D4" s="51"/>
      <c r="E4" s="37"/>
      <c r="F4" s="37"/>
      <c r="G4" s="37"/>
      <c r="H4" s="37"/>
    </row>
    <row r="5" spans="1:8" ht="12.75">
      <c r="A5" s="122" t="s">
        <v>412</v>
      </c>
      <c r="B5" s="123" t="s">
        <v>188</v>
      </c>
      <c r="C5" s="124"/>
      <c r="D5" s="125"/>
      <c r="E5" s="125"/>
      <c r="F5" s="125"/>
      <c r="G5" s="125"/>
      <c r="H5" s="125"/>
    </row>
    <row r="6" spans="1:8" ht="12.75" hidden="1">
      <c r="A6" s="126"/>
      <c r="B6" s="108"/>
      <c r="C6" s="39"/>
      <c r="D6" s="40"/>
      <c r="E6" s="40"/>
      <c r="F6" s="40"/>
      <c r="G6" s="40"/>
      <c r="H6" s="40"/>
    </row>
    <row r="7" spans="1:8" ht="127.5" hidden="1">
      <c r="A7" s="101" t="s">
        <v>90</v>
      </c>
      <c r="B7" s="33" t="s">
        <v>198</v>
      </c>
      <c r="C7" s="39" t="s">
        <v>94</v>
      </c>
      <c r="D7" s="245">
        <v>0</v>
      </c>
      <c r="E7" s="40">
        <v>12100</v>
      </c>
      <c r="F7" s="40"/>
      <c r="G7" s="40"/>
      <c r="H7" s="40">
        <f>D7*E7</f>
        <v>0</v>
      </c>
    </row>
    <row r="8" spans="1:8" ht="12.75" hidden="1">
      <c r="A8" s="101"/>
      <c r="B8" s="33"/>
      <c r="C8" s="39"/>
      <c r="D8" s="189"/>
      <c r="E8" s="40"/>
      <c r="F8" s="40"/>
      <c r="G8" s="40"/>
      <c r="H8" s="40"/>
    </row>
    <row r="9" spans="1:8" ht="127.5" hidden="1">
      <c r="A9" s="101" t="s">
        <v>88</v>
      </c>
      <c r="B9" s="129" t="s">
        <v>199</v>
      </c>
      <c r="C9" s="64" t="s">
        <v>72</v>
      </c>
      <c r="D9" s="246">
        <v>0</v>
      </c>
      <c r="E9" s="66">
        <v>5200</v>
      </c>
      <c r="F9" s="66"/>
      <c r="G9" s="66"/>
      <c r="H9" s="66">
        <f>D9*E9</f>
        <v>0</v>
      </c>
    </row>
    <row r="10" spans="1:8" ht="12.75" hidden="1">
      <c r="A10" s="101"/>
      <c r="B10" s="129"/>
      <c r="C10" s="64"/>
      <c r="D10" s="73"/>
      <c r="E10" s="66"/>
      <c r="F10" s="66"/>
      <c r="G10" s="66"/>
      <c r="H10" s="66"/>
    </row>
    <row r="11" spans="1:8" ht="127.5" hidden="1">
      <c r="A11" s="101" t="s">
        <v>89</v>
      </c>
      <c r="B11" s="33" t="s">
        <v>200</v>
      </c>
      <c r="C11" s="39" t="s">
        <v>72</v>
      </c>
      <c r="D11" s="247">
        <v>0</v>
      </c>
      <c r="E11" s="40">
        <v>22000</v>
      </c>
      <c r="F11" s="40"/>
      <c r="G11" s="40"/>
      <c r="H11" s="40">
        <f>D11*E11</f>
        <v>0</v>
      </c>
    </row>
    <row r="12" spans="1:8" ht="12.75">
      <c r="A12" s="101"/>
      <c r="B12" s="33"/>
      <c r="C12" s="39"/>
      <c r="D12" s="138"/>
      <c r="E12" s="40"/>
      <c r="F12" s="40"/>
      <c r="G12" s="40"/>
      <c r="H12" s="40"/>
    </row>
    <row r="13" spans="1:8" ht="153">
      <c r="A13" s="101" t="s">
        <v>170</v>
      </c>
      <c r="B13" s="139" t="s">
        <v>239</v>
      </c>
      <c r="C13" s="39"/>
      <c r="D13" s="138"/>
      <c r="E13" s="40"/>
      <c r="F13" s="40"/>
      <c r="G13" s="40"/>
      <c r="H13" s="40"/>
    </row>
    <row r="14" spans="1:8" ht="12.75">
      <c r="A14" s="101"/>
      <c r="B14" s="143" t="s">
        <v>241</v>
      </c>
      <c r="C14" s="140" t="s">
        <v>72</v>
      </c>
      <c r="D14" s="28">
        <v>27</v>
      </c>
      <c r="E14" s="141">
        <v>0</v>
      </c>
      <c r="F14" s="141">
        <f>E14*1.2</f>
        <v>0</v>
      </c>
      <c r="G14" s="141">
        <f>D14*E14</f>
        <v>0</v>
      </c>
      <c r="H14" s="142">
        <f>D14*F14</f>
        <v>0</v>
      </c>
    </row>
    <row r="15" spans="1:8" ht="12.75">
      <c r="A15" s="101"/>
      <c r="B15" s="144" t="s">
        <v>242</v>
      </c>
      <c r="C15" s="140" t="s">
        <v>72</v>
      </c>
      <c r="D15" s="28">
        <v>27</v>
      </c>
      <c r="E15" s="141">
        <v>0</v>
      </c>
      <c r="F15" s="141">
        <f>E15*1.2</f>
        <v>0</v>
      </c>
      <c r="G15" s="141">
        <f>D15*E15</f>
        <v>0</v>
      </c>
      <c r="H15" s="142">
        <f>D15*F15</f>
        <v>0</v>
      </c>
    </row>
    <row r="16" spans="1:8" ht="12.75">
      <c r="A16" s="101"/>
      <c r="B16" s="144" t="s">
        <v>238</v>
      </c>
      <c r="C16" s="140" t="s">
        <v>72</v>
      </c>
      <c r="D16" s="28">
        <v>27</v>
      </c>
      <c r="E16" s="141">
        <v>0</v>
      </c>
      <c r="F16" s="141">
        <f>E16*1.2</f>
        <v>0</v>
      </c>
      <c r="G16" s="141">
        <f>D16*E16</f>
        <v>0</v>
      </c>
      <c r="H16" s="142">
        <f>D16*F16</f>
        <v>0</v>
      </c>
    </row>
    <row r="17" spans="1:8" ht="12.75">
      <c r="A17" s="101"/>
      <c r="B17" s="144" t="s">
        <v>419</v>
      </c>
      <c r="C17" s="140" t="s">
        <v>72</v>
      </c>
      <c r="D17" s="28">
        <v>27</v>
      </c>
      <c r="E17" s="141">
        <v>0</v>
      </c>
      <c r="F17" s="141">
        <f>E17*1.2</f>
        <v>0</v>
      </c>
      <c r="G17" s="141">
        <f>D17*E17</f>
        <v>0</v>
      </c>
      <c r="H17" s="142">
        <f>D17*F17</f>
        <v>0</v>
      </c>
    </row>
    <row r="18" spans="1:8" ht="12.75" hidden="1">
      <c r="A18" s="101"/>
      <c r="B18" s="144"/>
      <c r="C18" s="140"/>
      <c r="D18" s="593"/>
      <c r="E18" s="141"/>
      <c r="F18" s="141"/>
      <c r="G18" s="141"/>
      <c r="H18" s="142"/>
    </row>
    <row r="19" spans="1:8" ht="153" hidden="1">
      <c r="A19" s="101" t="s">
        <v>161</v>
      </c>
      <c r="B19" s="139" t="s">
        <v>240</v>
      </c>
      <c r="C19" s="39"/>
      <c r="D19" s="40"/>
      <c r="E19" s="40"/>
      <c r="F19" s="40"/>
      <c r="G19" s="40"/>
      <c r="H19" s="40"/>
    </row>
    <row r="20" spans="1:8" ht="12.75" hidden="1">
      <c r="A20" s="101"/>
      <c r="B20" s="143" t="s">
        <v>418</v>
      </c>
      <c r="C20" s="140" t="s">
        <v>72</v>
      </c>
      <c r="D20" s="594">
        <v>0</v>
      </c>
      <c r="E20" s="141">
        <f>16350*1.3</f>
        <v>21255</v>
      </c>
      <c r="F20" s="141"/>
      <c r="G20" s="141"/>
      <c r="H20" s="142">
        <f>D20*E20</f>
        <v>0</v>
      </c>
    </row>
    <row r="21" spans="1:8" ht="12.75" hidden="1">
      <c r="A21" s="101"/>
      <c r="B21" s="144" t="s">
        <v>238</v>
      </c>
      <c r="C21" s="140" t="s">
        <v>72</v>
      </c>
      <c r="D21" s="595">
        <v>0</v>
      </c>
      <c r="E21" s="141">
        <v>1298</v>
      </c>
      <c r="F21" s="141"/>
      <c r="G21" s="141"/>
      <c r="H21" s="142">
        <f>D21*E21</f>
        <v>0</v>
      </c>
    </row>
    <row r="22" spans="1:8" ht="12.75" hidden="1">
      <c r="A22" s="101"/>
      <c r="B22" s="144" t="s">
        <v>419</v>
      </c>
      <c r="C22" s="140" t="s">
        <v>72</v>
      </c>
      <c r="D22" s="595">
        <v>0</v>
      </c>
      <c r="E22" s="141">
        <f>6200*1.3</f>
        <v>8060</v>
      </c>
      <c r="F22" s="141"/>
      <c r="G22" s="141"/>
      <c r="H22" s="142">
        <f>D22*E22</f>
        <v>0</v>
      </c>
    </row>
    <row r="23" spans="1:8" ht="12.75">
      <c r="A23" s="101"/>
      <c r="B23" s="144"/>
      <c r="C23" s="140"/>
      <c r="D23" s="593"/>
      <c r="E23" s="141"/>
      <c r="F23" s="141"/>
      <c r="G23" s="141"/>
      <c r="H23" s="142"/>
    </row>
    <row r="24" spans="1:8" ht="25.5">
      <c r="A24" s="101" t="s">
        <v>161</v>
      </c>
      <c r="B24" s="144" t="s">
        <v>254</v>
      </c>
      <c r="C24" s="140"/>
      <c r="D24" s="593"/>
      <c r="E24" s="141"/>
      <c r="F24" s="141"/>
      <c r="G24" s="141"/>
      <c r="H24" s="142"/>
    </row>
    <row r="25" spans="1:8" ht="12.75">
      <c r="A25" s="101"/>
      <c r="B25" s="144" t="s">
        <v>255</v>
      </c>
      <c r="C25" s="140" t="s">
        <v>72</v>
      </c>
      <c r="D25" s="593">
        <v>3</v>
      </c>
      <c r="E25" s="141">
        <v>0</v>
      </c>
      <c r="F25" s="141">
        <f>E25*1.2</f>
        <v>0</v>
      </c>
      <c r="G25" s="141">
        <f>D25*E25</f>
        <v>0</v>
      </c>
      <c r="H25" s="142">
        <f>D25*F25</f>
        <v>0</v>
      </c>
    </row>
    <row r="26" spans="1:8" ht="12.75">
      <c r="A26" s="101"/>
      <c r="B26" s="144" t="s">
        <v>238</v>
      </c>
      <c r="C26" s="140" t="s">
        <v>72</v>
      </c>
      <c r="D26" s="593">
        <v>3</v>
      </c>
      <c r="E26" s="141">
        <v>0</v>
      </c>
      <c r="F26" s="141">
        <f>E26*1.2</f>
        <v>0</v>
      </c>
      <c r="G26" s="141">
        <f>D26*E26</f>
        <v>0</v>
      </c>
      <c r="H26" s="142">
        <f>D26*F26</f>
        <v>0</v>
      </c>
    </row>
    <row r="27" spans="1:8" ht="12.75">
      <c r="A27" s="101"/>
      <c r="B27" s="144" t="s">
        <v>420</v>
      </c>
      <c r="C27" s="140" t="s">
        <v>72</v>
      </c>
      <c r="D27" s="593">
        <v>3</v>
      </c>
      <c r="E27" s="141">
        <v>0</v>
      </c>
      <c r="F27" s="141">
        <f>E27*1.2</f>
        <v>0</v>
      </c>
      <c r="G27" s="141">
        <f>D27*E27</f>
        <v>0</v>
      </c>
      <c r="H27" s="142">
        <f>D27*F27</f>
        <v>0</v>
      </c>
    </row>
    <row r="28" spans="1:8" ht="12.75" hidden="1">
      <c r="A28" s="101"/>
      <c r="B28" s="144"/>
      <c r="C28" s="140"/>
      <c r="D28" s="593"/>
      <c r="E28" s="141"/>
      <c r="F28" s="141"/>
      <c r="G28" s="141"/>
      <c r="H28" s="142"/>
    </row>
    <row r="29" spans="1:8" ht="89.25" hidden="1">
      <c r="A29" s="101" t="s">
        <v>89</v>
      </c>
      <c r="B29" s="33" t="s">
        <v>189</v>
      </c>
      <c r="C29" s="39"/>
      <c r="D29" s="40"/>
      <c r="E29" s="40"/>
      <c r="F29" s="40"/>
      <c r="G29" s="40"/>
      <c r="H29" s="40"/>
    </row>
    <row r="30" spans="1:8" ht="12.75" hidden="1">
      <c r="A30" s="101"/>
      <c r="B30" s="113" t="s">
        <v>190</v>
      </c>
      <c r="C30" s="39"/>
      <c r="D30" s="40"/>
      <c r="E30" s="40"/>
      <c r="F30" s="40"/>
      <c r="G30" s="40"/>
      <c r="H30" s="40"/>
    </row>
    <row r="31" spans="1:8" ht="25.5" hidden="1">
      <c r="A31" s="101"/>
      <c r="B31" s="127" t="s">
        <v>191</v>
      </c>
      <c r="C31" s="39"/>
      <c r="D31" s="40"/>
      <c r="E31" s="40"/>
      <c r="F31" s="40"/>
      <c r="G31" s="40"/>
      <c r="H31" s="40"/>
    </row>
    <row r="32" spans="1:8" ht="12.75" hidden="1">
      <c r="A32" s="101"/>
      <c r="B32" s="113" t="s">
        <v>192</v>
      </c>
      <c r="C32" s="39"/>
      <c r="D32" s="40"/>
      <c r="E32" s="40"/>
      <c r="F32" s="40"/>
      <c r="G32" s="40"/>
      <c r="H32" s="40"/>
    </row>
    <row r="33" spans="1:8" ht="12.75" hidden="1">
      <c r="A33" s="101"/>
      <c r="B33" s="113" t="s">
        <v>193</v>
      </c>
      <c r="C33" s="39"/>
      <c r="D33" s="40"/>
      <c r="E33" s="40"/>
      <c r="F33" s="40"/>
      <c r="G33" s="40"/>
      <c r="H33" s="40"/>
    </row>
    <row r="34" spans="1:8" ht="12.75" hidden="1">
      <c r="A34" s="101"/>
      <c r="B34" s="113" t="s">
        <v>194</v>
      </c>
      <c r="C34" s="39"/>
      <c r="D34" s="40"/>
      <c r="E34" s="40"/>
      <c r="F34" s="40"/>
      <c r="G34" s="40"/>
      <c r="H34" s="40"/>
    </row>
    <row r="35" spans="1:8" ht="12.75" hidden="1">
      <c r="A35" s="101"/>
      <c r="B35" s="113" t="s">
        <v>195</v>
      </c>
      <c r="C35" s="39" t="s">
        <v>94</v>
      </c>
      <c r="D35" s="189">
        <v>0</v>
      </c>
      <c r="E35" s="40">
        <v>32800</v>
      </c>
      <c r="F35" s="40"/>
      <c r="G35" s="40"/>
      <c r="H35" s="40">
        <f>D35*E35</f>
        <v>0</v>
      </c>
    </row>
    <row r="36" spans="1:8" ht="12.75" hidden="1">
      <c r="A36" s="101"/>
      <c r="B36" s="113"/>
      <c r="C36" s="39"/>
      <c r="D36" s="40"/>
      <c r="E36" s="40"/>
      <c r="F36" s="40"/>
      <c r="G36" s="40"/>
      <c r="H36" s="40"/>
    </row>
    <row r="37" spans="1:8" ht="140.25" hidden="1">
      <c r="A37" s="101" t="s">
        <v>89</v>
      </c>
      <c r="B37" s="128" t="s">
        <v>196</v>
      </c>
      <c r="C37" s="64" t="s">
        <v>72</v>
      </c>
      <c r="D37" s="596">
        <v>0</v>
      </c>
      <c r="E37" s="66">
        <v>60000</v>
      </c>
      <c r="F37" s="66"/>
      <c r="G37" s="66"/>
      <c r="H37" s="66">
        <f>D37*E37</f>
        <v>0</v>
      </c>
    </row>
    <row r="38" spans="1:8" ht="12.75">
      <c r="A38" s="101"/>
      <c r="B38" s="128"/>
      <c r="C38" s="64"/>
      <c r="D38" s="66"/>
      <c r="E38" s="66"/>
      <c r="F38" s="66"/>
      <c r="G38" s="66"/>
      <c r="H38" s="66"/>
    </row>
    <row r="39" spans="1:8" ht="229.5">
      <c r="A39" s="101" t="s">
        <v>88</v>
      </c>
      <c r="B39" s="193" t="s">
        <v>197</v>
      </c>
      <c r="C39" s="64" t="s">
        <v>72</v>
      </c>
      <c r="D39" s="66">
        <v>21</v>
      </c>
      <c r="E39" s="66">
        <v>0</v>
      </c>
      <c r="F39" s="66">
        <f>E39*1.2</f>
        <v>0</v>
      </c>
      <c r="G39" s="66">
        <f>D39*E39</f>
        <v>0</v>
      </c>
      <c r="H39" s="66">
        <f>D39*F39</f>
        <v>0</v>
      </c>
    </row>
    <row r="40" spans="1:8" ht="12.75" hidden="1">
      <c r="A40" s="101"/>
      <c r="B40" s="82"/>
      <c r="C40" s="64"/>
      <c r="D40" s="66"/>
      <c r="E40" s="66"/>
      <c r="F40" s="66"/>
      <c r="G40" s="66"/>
      <c r="H40" s="66"/>
    </row>
    <row r="41" spans="1:8" ht="216.75" hidden="1">
      <c r="A41" s="101" t="s">
        <v>89</v>
      </c>
      <c r="B41" s="145" t="s">
        <v>260</v>
      </c>
      <c r="C41" s="44" t="s">
        <v>72</v>
      </c>
      <c r="D41" s="597">
        <v>0</v>
      </c>
      <c r="E41" s="141">
        <v>25970</v>
      </c>
      <c r="F41" s="141"/>
      <c r="G41" s="141"/>
      <c r="H41" s="142">
        <f>D41*E41</f>
        <v>0</v>
      </c>
    </row>
    <row r="42" spans="1:8" ht="12.75" hidden="1">
      <c r="A42" s="101"/>
      <c r="B42" s="145"/>
      <c r="C42" s="44"/>
      <c r="D42" s="598"/>
      <c r="E42" s="141"/>
      <c r="F42" s="141"/>
      <c r="G42" s="141"/>
      <c r="H42" s="142"/>
    </row>
    <row r="43" spans="1:8" ht="229.5" hidden="1">
      <c r="A43" s="101" t="s">
        <v>90</v>
      </c>
      <c r="B43" s="145" t="s">
        <v>256</v>
      </c>
      <c r="C43" s="44" t="s">
        <v>72</v>
      </c>
      <c r="D43" s="597">
        <v>0</v>
      </c>
      <c r="E43" s="141">
        <v>35970</v>
      </c>
      <c r="F43" s="141"/>
      <c r="G43" s="141"/>
      <c r="H43" s="142">
        <f>D43*E43</f>
        <v>0</v>
      </c>
    </row>
    <row r="44" spans="1:8" ht="12.75" hidden="1">
      <c r="A44" s="101"/>
      <c r="B44" s="82"/>
      <c r="C44" s="64"/>
      <c r="D44" s="66"/>
      <c r="E44" s="66"/>
      <c r="F44" s="66"/>
      <c r="G44" s="66"/>
      <c r="H44" s="66"/>
    </row>
    <row r="45" spans="1:8" ht="89.25" hidden="1">
      <c r="A45" s="101" t="s">
        <v>91</v>
      </c>
      <c r="B45" s="146" t="s">
        <v>250</v>
      </c>
      <c r="C45" s="64"/>
      <c r="D45" s="66"/>
      <c r="E45" s="66"/>
      <c r="F45" s="66"/>
      <c r="G45" s="66"/>
      <c r="H45" s="66"/>
    </row>
    <row r="46" spans="1:8" ht="12.75" hidden="1">
      <c r="A46" s="101"/>
      <c r="B46" s="143" t="s">
        <v>251</v>
      </c>
      <c r="C46" s="140" t="s">
        <v>94</v>
      </c>
      <c r="D46" s="597">
        <v>0</v>
      </c>
      <c r="E46" s="141">
        <v>5039</v>
      </c>
      <c r="F46" s="141"/>
      <c r="G46" s="141"/>
      <c r="H46" s="142">
        <f>D46*E46</f>
        <v>0</v>
      </c>
    </row>
    <row r="47" spans="1:8" ht="12.75" hidden="1">
      <c r="A47" s="101"/>
      <c r="B47" s="143" t="s">
        <v>252</v>
      </c>
      <c r="C47" s="140" t="s">
        <v>94</v>
      </c>
      <c r="D47" s="597">
        <v>0</v>
      </c>
      <c r="E47" s="141">
        <v>1210</v>
      </c>
      <c r="F47" s="141"/>
      <c r="G47" s="141"/>
      <c r="H47" s="142">
        <f>D47*E47</f>
        <v>0</v>
      </c>
    </row>
    <row r="48" spans="1:8" ht="12.75" hidden="1">
      <c r="A48" s="101"/>
      <c r="B48" s="143"/>
      <c r="C48" s="140"/>
      <c r="D48" s="598"/>
      <c r="E48" s="141"/>
      <c r="F48" s="141"/>
      <c r="G48" s="141"/>
      <c r="H48" s="142"/>
    </row>
    <row r="49" spans="1:8" ht="102" hidden="1">
      <c r="A49" s="101" t="s">
        <v>93</v>
      </c>
      <c r="B49" s="146" t="s">
        <v>253</v>
      </c>
      <c r="C49" s="64"/>
      <c r="D49" s="66"/>
      <c r="E49" s="66"/>
      <c r="F49" s="66"/>
      <c r="G49" s="66"/>
      <c r="H49" s="66"/>
    </row>
    <row r="50" spans="1:8" ht="25.5" hidden="1">
      <c r="A50" s="101"/>
      <c r="B50" s="143" t="s">
        <v>134</v>
      </c>
      <c r="C50" s="140" t="s">
        <v>94</v>
      </c>
      <c r="D50" s="597">
        <v>0</v>
      </c>
      <c r="E50" s="141">
        <v>28000</v>
      </c>
      <c r="F50" s="141"/>
      <c r="G50" s="141"/>
      <c r="H50" s="142">
        <f>D50*E50</f>
        <v>0</v>
      </c>
    </row>
    <row r="51" spans="1:8" ht="12.75" hidden="1">
      <c r="A51" s="101"/>
      <c r="B51" s="143" t="s">
        <v>252</v>
      </c>
      <c r="C51" s="140" t="s">
        <v>94</v>
      </c>
      <c r="D51" s="597">
        <v>0</v>
      </c>
      <c r="E51" s="141">
        <v>6210</v>
      </c>
      <c r="F51" s="141"/>
      <c r="G51" s="141"/>
      <c r="H51" s="142">
        <f>D51*E51</f>
        <v>0</v>
      </c>
    </row>
    <row r="52" spans="1:8" ht="25.5" hidden="1">
      <c r="A52" s="101"/>
      <c r="B52" s="143" t="s">
        <v>135</v>
      </c>
      <c r="C52" s="140" t="s">
        <v>94</v>
      </c>
      <c r="D52" s="597">
        <v>0</v>
      </c>
      <c r="E52" s="141">
        <v>5500</v>
      </c>
      <c r="F52" s="141"/>
      <c r="G52" s="141"/>
      <c r="H52" s="142">
        <f>D52*E52</f>
        <v>0</v>
      </c>
    </row>
    <row r="53" spans="1:8" ht="25.5" hidden="1">
      <c r="A53" s="101"/>
      <c r="B53" s="143" t="s">
        <v>136</v>
      </c>
      <c r="C53" s="140" t="s">
        <v>94</v>
      </c>
      <c r="D53" s="597">
        <v>0</v>
      </c>
      <c r="E53" s="141">
        <v>11700</v>
      </c>
      <c r="F53" s="141"/>
      <c r="G53" s="141"/>
      <c r="H53" s="142">
        <f>D53*E53</f>
        <v>0</v>
      </c>
    </row>
    <row r="54" spans="1:8" ht="12.75" hidden="1">
      <c r="A54" s="101"/>
      <c r="B54" s="82"/>
      <c r="C54" s="64"/>
      <c r="D54" s="66"/>
      <c r="E54" s="66"/>
      <c r="F54" s="66"/>
      <c r="G54" s="66"/>
      <c r="H54" s="66"/>
    </row>
    <row r="55" spans="1:8" ht="76.5" hidden="1">
      <c r="A55" s="101" t="s">
        <v>162</v>
      </c>
      <c r="B55" s="33" t="s">
        <v>243</v>
      </c>
      <c r="D55" s="593"/>
      <c r="E55" s="141"/>
      <c r="F55" s="141"/>
      <c r="G55" s="141"/>
      <c r="H55" s="142"/>
    </row>
    <row r="56" spans="1:8" ht="12.75" hidden="1">
      <c r="A56" s="101"/>
      <c r="B56" s="144" t="s">
        <v>244</v>
      </c>
      <c r="C56" s="140" t="s">
        <v>72</v>
      </c>
      <c r="D56" s="595">
        <v>0</v>
      </c>
      <c r="E56" s="40">
        <v>8500</v>
      </c>
      <c r="F56" s="40"/>
      <c r="G56" s="40"/>
      <c r="H56" s="40">
        <f>D56*E56</f>
        <v>0</v>
      </c>
    </row>
    <row r="57" spans="1:8" ht="12.75" hidden="1">
      <c r="A57" s="101"/>
      <c r="B57" s="144" t="s">
        <v>238</v>
      </c>
      <c r="C57" s="140" t="s">
        <v>72</v>
      </c>
      <c r="D57" s="595">
        <v>0</v>
      </c>
      <c r="E57" s="141">
        <v>1298</v>
      </c>
      <c r="F57" s="141"/>
      <c r="G57" s="141"/>
      <c r="H57" s="142">
        <f>D57*E57</f>
        <v>0</v>
      </c>
    </row>
    <row r="58" spans="1:8" ht="12.75" hidden="1">
      <c r="A58" s="101"/>
      <c r="B58" s="82"/>
      <c r="C58" s="64"/>
      <c r="D58" s="66"/>
      <c r="E58" s="66"/>
      <c r="F58" s="66"/>
      <c r="G58" s="66"/>
      <c r="H58" s="66"/>
    </row>
    <row r="59" spans="1:8" ht="89.25" hidden="1">
      <c r="A59" s="101" t="s">
        <v>162</v>
      </c>
      <c r="B59" s="33" t="s">
        <v>213</v>
      </c>
      <c r="C59" s="39" t="s">
        <v>94</v>
      </c>
      <c r="D59" s="189">
        <v>0</v>
      </c>
      <c r="E59" s="40">
        <v>28500</v>
      </c>
      <c r="F59" s="40"/>
      <c r="G59" s="40"/>
      <c r="H59" s="40">
        <f>D59*E59</f>
        <v>0</v>
      </c>
    </row>
    <row r="60" spans="1:8" ht="12.75">
      <c r="A60" s="101"/>
      <c r="B60" s="33"/>
      <c r="C60" s="39"/>
      <c r="D60" s="40"/>
      <c r="E60" s="40"/>
      <c r="F60" s="40"/>
      <c r="G60" s="40"/>
      <c r="H60" s="40"/>
    </row>
    <row r="61" spans="1:8" ht="178.5">
      <c r="A61" s="101" t="s">
        <v>89</v>
      </c>
      <c r="B61" s="129" t="s">
        <v>214</v>
      </c>
      <c r="C61" s="64" t="s">
        <v>72</v>
      </c>
      <c r="D61" s="66">
        <v>9</v>
      </c>
      <c r="E61" s="66">
        <v>0</v>
      </c>
      <c r="F61" s="66">
        <f>E61*1.2</f>
        <v>0</v>
      </c>
      <c r="G61" s="66">
        <f>D61*E61</f>
        <v>0</v>
      </c>
      <c r="H61" s="66">
        <f>D61*F61</f>
        <v>0</v>
      </c>
    </row>
    <row r="62" spans="1:8" ht="12.75" hidden="1">
      <c r="A62" s="101"/>
      <c r="B62" s="82"/>
      <c r="C62" s="64"/>
      <c r="D62" s="66"/>
      <c r="E62" s="66"/>
      <c r="F62" s="66"/>
      <c r="G62" s="66"/>
      <c r="H62" s="66"/>
    </row>
    <row r="63" spans="1:8" ht="89.25" hidden="1">
      <c r="A63" s="101" t="s">
        <v>218</v>
      </c>
      <c r="B63" s="33" t="s">
        <v>215</v>
      </c>
      <c r="C63" s="39" t="s">
        <v>94</v>
      </c>
      <c r="D63" s="189">
        <v>0</v>
      </c>
      <c r="E63" s="40">
        <v>11550</v>
      </c>
      <c r="F63" s="40"/>
      <c r="G63" s="40"/>
      <c r="H63" s="40">
        <f>D63*E63</f>
        <v>0</v>
      </c>
    </row>
    <row r="64" spans="1:8" ht="12.75" hidden="1">
      <c r="A64" s="101"/>
      <c r="B64" s="33"/>
      <c r="C64" s="39"/>
      <c r="D64" s="40"/>
      <c r="E64" s="40"/>
      <c r="F64" s="40"/>
      <c r="G64" s="40"/>
      <c r="H64" s="40"/>
    </row>
    <row r="65" spans="1:8" ht="76.5" hidden="1">
      <c r="A65" s="101" t="s">
        <v>89</v>
      </c>
      <c r="B65" s="130" t="s">
        <v>201</v>
      </c>
      <c r="C65" s="64" t="s">
        <v>72</v>
      </c>
      <c r="D65" s="596">
        <v>0</v>
      </c>
      <c r="E65" s="66">
        <v>6200</v>
      </c>
      <c r="F65" s="66"/>
      <c r="G65" s="66"/>
      <c r="H65" s="66">
        <f>D65*E65</f>
        <v>0</v>
      </c>
    </row>
    <row r="66" spans="1:8" ht="12.75" hidden="1">
      <c r="A66" s="101"/>
      <c r="B66" s="113"/>
      <c r="C66" s="39"/>
      <c r="D66" s="40"/>
      <c r="E66" s="40"/>
      <c r="F66" s="40"/>
      <c r="G66" s="40"/>
      <c r="H66" s="40"/>
    </row>
    <row r="67" spans="1:8" ht="76.5" hidden="1">
      <c r="A67" s="101" t="s">
        <v>90</v>
      </c>
      <c r="B67" s="33" t="s">
        <v>202</v>
      </c>
      <c r="C67" s="64" t="s">
        <v>72</v>
      </c>
      <c r="D67" s="596">
        <v>0</v>
      </c>
      <c r="E67" s="66">
        <v>21000</v>
      </c>
      <c r="F67" s="66"/>
      <c r="G67" s="66"/>
      <c r="H67" s="66">
        <f>D67*E67</f>
        <v>0</v>
      </c>
    </row>
    <row r="68" spans="1:8" ht="12.75" hidden="1">
      <c r="A68" s="101"/>
      <c r="B68" s="113"/>
      <c r="C68" s="39"/>
      <c r="D68" s="40"/>
      <c r="E68" s="40"/>
      <c r="F68" s="40"/>
      <c r="G68" s="40"/>
      <c r="H68" s="40"/>
    </row>
    <row r="69" spans="1:4" ht="89.25" hidden="1">
      <c r="A69" s="92">
        <v>7</v>
      </c>
      <c r="B69" s="33" t="s">
        <v>246</v>
      </c>
      <c r="D69" s="166"/>
    </row>
    <row r="70" spans="1:8" ht="25.5" hidden="1">
      <c r="A70" s="92"/>
      <c r="B70" s="33" t="s">
        <v>245</v>
      </c>
      <c r="C70" s="39" t="s">
        <v>94</v>
      </c>
      <c r="D70" s="189">
        <v>0</v>
      </c>
      <c r="E70" s="40">
        <v>42200</v>
      </c>
      <c r="F70" s="40"/>
      <c r="G70" s="40"/>
      <c r="H70" s="40">
        <f>D70*E70</f>
        <v>0</v>
      </c>
    </row>
    <row r="71" spans="1:8" ht="12.75">
      <c r="A71" s="92"/>
      <c r="B71" s="33"/>
      <c r="C71" s="39"/>
      <c r="D71" s="40"/>
      <c r="E71" s="40"/>
      <c r="F71" s="40"/>
      <c r="G71" s="40"/>
      <c r="H71" s="40"/>
    </row>
    <row r="72" spans="1:4" ht="89.25">
      <c r="A72" s="92">
        <v>5</v>
      </c>
      <c r="B72" s="33" t="s">
        <v>203</v>
      </c>
      <c r="D72" s="166"/>
    </row>
    <row r="73" spans="1:8" ht="12.75">
      <c r="A73" s="92"/>
      <c r="B73" s="33" t="s">
        <v>61</v>
      </c>
      <c r="C73" s="39" t="s">
        <v>94</v>
      </c>
      <c r="D73" s="40">
        <v>9</v>
      </c>
      <c r="E73" s="40">
        <v>0</v>
      </c>
      <c r="F73" s="40">
        <f>E73*1.2</f>
        <v>0</v>
      </c>
      <c r="G73" s="40">
        <f>D73*E73</f>
        <v>0</v>
      </c>
      <c r="H73" s="40">
        <f>D73*F73</f>
        <v>0</v>
      </c>
    </row>
    <row r="74" spans="1:8" ht="12.75">
      <c r="A74" s="92"/>
      <c r="B74" s="33"/>
      <c r="C74" s="39"/>
      <c r="D74" s="40"/>
      <c r="E74" s="40"/>
      <c r="F74" s="40"/>
      <c r="G74" s="40"/>
      <c r="H74" s="40"/>
    </row>
    <row r="75" spans="1:4" ht="63.75">
      <c r="A75" s="92">
        <v>6</v>
      </c>
      <c r="B75" s="33" t="s">
        <v>248</v>
      </c>
      <c r="D75" s="166"/>
    </row>
    <row r="76" spans="1:8" ht="12.75" hidden="1">
      <c r="A76" s="92"/>
      <c r="B76" s="33" t="s">
        <v>249</v>
      </c>
      <c r="C76" s="39" t="s">
        <v>94</v>
      </c>
      <c r="D76" s="189">
        <v>0</v>
      </c>
      <c r="E76" s="40">
        <v>6800</v>
      </c>
      <c r="F76" s="40"/>
      <c r="G76" s="40"/>
      <c r="H76" s="40">
        <f>D76*E76</f>
        <v>0</v>
      </c>
    </row>
    <row r="77" spans="1:8" ht="12.75">
      <c r="A77" s="92"/>
      <c r="B77" s="33" t="s">
        <v>247</v>
      </c>
      <c r="C77" s="39" t="s">
        <v>94</v>
      </c>
      <c r="D77" s="40">
        <v>3</v>
      </c>
      <c r="E77" s="40">
        <v>0</v>
      </c>
      <c r="F77" s="40">
        <f>E77*1.2</f>
        <v>0</v>
      </c>
      <c r="G77" s="40">
        <f>D77*E77</f>
        <v>0</v>
      </c>
      <c r="H77" s="40">
        <f>D77*F77</f>
        <v>0</v>
      </c>
    </row>
    <row r="78" spans="1:8" ht="12.75" hidden="1">
      <c r="A78" s="101"/>
      <c r="B78" s="33"/>
      <c r="C78" s="39"/>
      <c r="D78" s="40"/>
      <c r="E78" s="40"/>
      <c r="F78" s="40"/>
      <c r="G78" s="40"/>
      <c r="H78" s="40"/>
    </row>
    <row r="79" spans="1:8" ht="76.5" hidden="1">
      <c r="A79" s="101" t="s">
        <v>64</v>
      </c>
      <c r="B79" s="33" t="s">
        <v>216</v>
      </c>
      <c r="C79" s="39" t="s">
        <v>94</v>
      </c>
      <c r="D79" s="189">
        <v>0</v>
      </c>
      <c r="E79" s="40">
        <v>9450</v>
      </c>
      <c r="F79" s="40"/>
      <c r="G79" s="40"/>
      <c r="H79" s="40">
        <f>D79*E79</f>
        <v>0</v>
      </c>
    </row>
    <row r="80" spans="1:8" ht="12.75" hidden="1">
      <c r="A80" s="101"/>
      <c r="B80" s="33"/>
      <c r="C80" s="39"/>
      <c r="D80" s="40"/>
      <c r="E80" s="40"/>
      <c r="F80" s="40"/>
      <c r="G80" s="40"/>
      <c r="H80" s="40"/>
    </row>
    <row r="81" spans="1:8" ht="76.5" hidden="1">
      <c r="A81" s="101" t="s">
        <v>162</v>
      </c>
      <c r="B81" s="33" t="s">
        <v>217</v>
      </c>
      <c r="C81" s="39" t="s">
        <v>94</v>
      </c>
      <c r="D81" s="189">
        <v>0</v>
      </c>
      <c r="E81" s="40">
        <v>9450</v>
      </c>
      <c r="F81" s="40"/>
      <c r="G81" s="40"/>
      <c r="H81" s="40">
        <f>D81*E81</f>
        <v>0</v>
      </c>
    </row>
    <row r="82" spans="1:8" ht="12.75" hidden="1">
      <c r="A82" s="101"/>
      <c r="B82" s="33"/>
      <c r="C82" s="39"/>
      <c r="D82" s="40"/>
      <c r="E82" s="40"/>
      <c r="F82" s="40"/>
      <c r="G82" s="40"/>
      <c r="H82" s="40"/>
    </row>
    <row r="83" spans="1:8" ht="76.5" hidden="1">
      <c r="A83" s="109" t="s">
        <v>218</v>
      </c>
      <c r="B83" s="31" t="s">
        <v>237</v>
      </c>
      <c r="C83" s="26" t="s">
        <v>94</v>
      </c>
      <c r="D83" s="186">
        <v>0</v>
      </c>
      <c r="E83" s="27">
        <v>8600</v>
      </c>
      <c r="F83" s="27"/>
      <c r="G83" s="27"/>
      <c r="H83" s="27">
        <f>D83*E83</f>
        <v>0</v>
      </c>
    </row>
    <row r="84" spans="1:8" ht="12.75" hidden="1">
      <c r="A84" s="109"/>
      <c r="B84" s="31"/>
      <c r="C84" s="26"/>
      <c r="D84" s="27"/>
      <c r="E84" s="27"/>
      <c r="F84" s="27"/>
      <c r="G84" s="27"/>
      <c r="H84" s="27"/>
    </row>
    <row r="85" spans="1:8" ht="76.5" hidden="1">
      <c r="A85" s="109" t="s">
        <v>93</v>
      </c>
      <c r="B85" s="31" t="s">
        <v>219</v>
      </c>
      <c r="C85" s="26" t="s">
        <v>94</v>
      </c>
      <c r="D85" s="186">
        <v>0</v>
      </c>
      <c r="E85" s="27">
        <v>8600</v>
      </c>
      <c r="F85" s="27"/>
      <c r="G85" s="27"/>
      <c r="H85" s="27">
        <f>D85*E85</f>
        <v>0</v>
      </c>
    </row>
    <row r="86" spans="1:8" ht="12.75" hidden="1">
      <c r="A86" s="109"/>
      <c r="B86" s="31"/>
      <c r="C86" s="26"/>
      <c r="D86" s="27"/>
      <c r="E86" s="27"/>
      <c r="F86" s="27"/>
      <c r="G86" s="27"/>
      <c r="H86" s="27"/>
    </row>
    <row r="87" spans="1:8" ht="63.75" hidden="1">
      <c r="A87" s="109" t="s">
        <v>162</v>
      </c>
      <c r="B87" s="31" t="s">
        <v>220</v>
      </c>
      <c r="C87" s="26" t="s">
        <v>94</v>
      </c>
      <c r="D87" s="186">
        <v>0</v>
      </c>
      <c r="E87" s="27">
        <v>14700</v>
      </c>
      <c r="F87" s="27"/>
      <c r="G87" s="27"/>
      <c r="H87" s="27">
        <f>D87*E87</f>
        <v>0</v>
      </c>
    </row>
    <row r="88" spans="1:8" ht="12.75">
      <c r="A88" s="109"/>
      <c r="B88" s="31"/>
      <c r="C88" s="26"/>
      <c r="D88" s="27"/>
      <c r="E88" s="27"/>
      <c r="F88" s="27"/>
      <c r="G88" s="27"/>
      <c r="H88" s="27"/>
    </row>
    <row r="89" spans="1:8" ht="89.25">
      <c r="A89" s="131">
        <v>7</v>
      </c>
      <c r="B89" s="31" t="s">
        <v>221</v>
      </c>
      <c r="C89" s="39" t="s">
        <v>94</v>
      </c>
      <c r="D89" s="40">
        <v>27</v>
      </c>
      <c r="E89" s="40">
        <v>0</v>
      </c>
      <c r="F89" s="40">
        <f>E89*1.2</f>
        <v>0</v>
      </c>
      <c r="G89" s="40">
        <f>D89*E89</f>
        <v>0</v>
      </c>
      <c r="H89" s="27">
        <f>D89*F89</f>
        <v>0</v>
      </c>
    </row>
    <row r="90" spans="1:8" ht="12.75" hidden="1">
      <c r="A90" s="131"/>
      <c r="B90" s="113"/>
      <c r="C90" s="51"/>
      <c r="D90" s="37"/>
      <c r="E90" s="37"/>
      <c r="F90" s="37"/>
      <c r="G90" s="37"/>
      <c r="H90" s="37"/>
    </row>
    <row r="91" spans="1:8" ht="127.5" hidden="1">
      <c r="A91" s="131">
        <v>10</v>
      </c>
      <c r="B91" s="132" t="s">
        <v>224</v>
      </c>
      <c r="C91" s="39" t="s">
        <v>94</v>
      </c>
      <c r="D91" s="189">
        <v>0</v>
      </c>
      <c r="E91" s="40">
        <v>22000</v>
      </c>
      <c r="F91" s="40"/>
      <c r="G91" s="40"/>
      <c r="H91" s="27">
        <f>D91*E91</f>
        <v>0</v>
      </c>
    </row>
    <row r="92" spans="1:8" ht="12.75">
      <c r="A92" s="131"/>
      <c r="B92" s="132"/>
      <c r="C92" s="39"/>
      <c r="D92" s="40"/>
      <c r="E92" s="40"/>
      <c r="F92" s="40"/>
      <c r="G92" s="40"/>
      <c r="H92" s="27"/>
    </row>
    <row r="93" spans="1:8" ht="38.25">
      <c r="A93" s="81">
        <v>8</v>
      </c>
      <c r="B93" s="3" t="s">
        <v>225</v>
      </c>
      <c r="C93" s="10" t="s">
        <v>72</v>
      </c>
      <c r="D93" s="168">
        <v>27</v>
      </c>
      <c r="E93" s="168">
        <v>0</v>
      </c>
      <c r="F93" s="168">
        <f>E93*1.2</f>
        <v>0</v>
      </c>
      <c r="G93" s="168">
        <f>D93*E93</f>
        <v>0</v>
      </c>
      <c r="H93" s="168">
        <f>D93*F93</f>
        <v>0</v>
      </c>
    </row>
    <row r="94" spans="1:8" ht="12.75">
      <c r="A94" s="9"/>
      <c r="B94" s="3"/>
      <c r="C94" s="51"/>
      <c r="D94" s="37"/>
      <c r="E94" s="37"/>
      <c r="F94" s="37"/>
      <c r="G94" s="37"/>
      <c r="H94" s="37"/>
    </row>
    <row r="95" spans="1:8" ht="102">
      <c r="A95" s="109" t="s">
        <v>218</v>
      </c>
      <c r="B95" s="25" t="s">
        <v>422</v>
      </c>
      <c r="C95" s="26"/>
      <c r="D95" s="27"/>
      <c r="E95" s="27"/>
      <c r="F95" s="27"/>
      <c r="G95" s="27"/>
      <c r="H95" s="27"/>
    </row>
    <row r="96" spans="1:8" s="45" customFormat="1" ht="12.75">
      <c r="A96" s="147"/>
      <c r="B96" s="143" t="s">
        <v>423</v>
      </c>
      <c r="C96" s="140" t="s">
        <v>94</v>
      </c>
      <c r="D96" s="28">
        <v>14</v>
      </c>
      <c r="E96" s="141">
        <v>0</v>
      </c>
      <c r="F96" s="141">
        <f aca="true" t="shared" si="0" ref="F96:F102">E96*1.2</f>
        <v>0</v>
      </c>
      <c r="G96" s="141">
        <f aca="true" t="shared" si="1" ref="G96:G102">D96*E96</f>
        <v>0</v>
      </c>
      <c r="H96" s="142">
        <f aca="true" t="shared" si="2" ref="H96:H102">D96*F96</f>
        <v>0</v>
      </c>
    </row>
    <row r="97" spans="1:8" s="45" customFormat="1" ht="12.75">
      <c r="A97" s="147"/>
      <c r="B97" s="143" t="s">
        <v>424</v>
      </c>
      <c r="C97" s="140" t="s">
        <v>94</v>
      </c>
      <c r="D97" s="28">
        <v>12</v>
      </c>
      <c r="E97" s="141">
        <v>0</v>
      </c>
      <c r="F97" s="141">
        <f t="shared" si="0"/>
        <v>0</v>
      </c>
      <c r="G97" s="141">
        <f t="shared" si="1"/>
        <v>0</v>
      </c>
      <c r="H97" s="142">
        <f t="shared" si="2"/>
        <v>0</v>
      </c>
    </row>
    <row r="98" spans="1:8" s="45" customFormat="1" ht="12.75">
      <c r="A98" s="147"/>
      <c r="B98" s="143" t="s">
        <v>425</v>
      </c>
      <c r="C98" s="140" t="s">
        <v>94</v>
      </c>
      <c r="D98" s="28">
        <v>21</v>
      </c>
      <c r="E98" s="141">
        <v>0</v>
      </c>
      <c r="F98" s="141">
        <f t="shared" si="0"/>
        <v>0</v>
      </c>
      <c r="G98" s="141">
        <f t="shared" si="1"/>
        <v>0</v>
      </c>
      <c r="H98" s="142">
        <f t="shared" si="2"/>
        <v>0</v>
      </c>
    </row>
    <row r="99" spans="1:8" s="45" customFormat="1" ht="12.75">
      <c r="A99" s="147"/>
      <c r="B99" s="148" t="s">
        <v>426</v>
      </c>
      <c r="C99" s="140" t="s">
        <v>94</v>
      </c>
      <c r="D99" s="28">
        <v>21</v>
      </c>
      <c r="E99" s="141">
        <v>0</v>
      </c>
      <c r="F99" s="141">
        <f t="shared" si="0"/>
        <v>0</v>
      </c>
      <c r="G99" s="141">
        <f t="shared" si="1"/>
        <v>0</v>
      </c>
      <c r="H99" s="142">
        <f t="shared" si="2"/>
        <v>0</v>
      </c>
    </row>
    <row r="100" spans="1:8" s="45" customFormat="1" ht="12.75">
      <c r="A100" s="147"/>
      <c r="B100" s="148" t="s">
        <v>421</v>
      </c>
      <c r="C100" s="140" t="s">
        <v>94</v>
      </c>
      <c r="D100" s="28">
        <v>21</v>
      </c>
      <c r="E100" s="141">
        <v>0</v>
      </c>
      <c r="F100" s="141">
        <f t="shared" si="0"/>
        <v>0</v>
      </c>
      <c r="G100" s="141">
        <f t="shared" si="1"/>
        <v>0</v>
      </c>
      <c r="H100" s="142">
        <f t="shared" si="2"/>
        <v>0</v>
      </c>
    </row>
    <row r="101" spans="1:8" s="45" customFormat="1" ht="12.75">
      <c r="A101" s="147"/>
      <c r="B101" s="143" t="s">
        <v>427</v>
      </c>
      <c r="C101" s="140" t="s">
        <v>94</v>
      </c>
      <c r="D101" s="28">
        <v>21</v>
      </c>
      <c r="E101" s="141">
        <v>0</v>
      </c>
      <c r="F101" s="141">
        <f t="shared" si="0"/>
        <v>0</v>
      </c>
      <c r="G101" s="141">
        <f t="shared" si="1"/>
        <v>0</v>
      </c>
      <c r="H101" s="142">
        <f t="shared" si="2"/>
        <v>0</v>
      </c>
    </row>
    <row r="102" spans="1:8" s="45" customFormat="1" ht="12.75">
      <c r="A102" s="147"/>
      <c r="B102" s="143" t="s">
        <v>428</v>
      </c>
      <c r="C102" s="140" t="s">
        <v>94</v>
      </c>
      <c r="D102" s="28">
        <v>21</v>
      </c>
      <c r="E102" s="141">
        <v>0</v>
      </c>
      <c r="F102" s="141">
        <f t="shared" si="0"/>
        <v>0</v>
      </c>
      <c r="G102" s="141">
        <f t="shared" si="1"/>
        <v>0</v>
      </c>
      <c r="H102" s="142">
        <f t="shared" si="2"/>
        <v>0</v>
      </c>
    </row>
    <row r="103" spans="1:8" s="45" customFormat="1" ht="12.75" hidden="1">
      <c r="A103" s="147"/>
      <c r="B103" s="143"/>
      <c r="C103" s="140"/>
      <c r="D103" s="28"/>
      <c r="E103" s="141"/>
      <c r="F103" s="141"/>
      <c r="G103" s="141"/>
      <c r="H103" s="142"/>
    </row>
    <row r="104" spans="1:8" s="45" customFormat="1" ht="63.75" hidden="1">
      <c r="A104" s="150">
        <v>13</v>
      </c>
      <c r="B104" s="149" t="s">
        <v>261</v>
      </c>
      <c r="C104" s="140" t="s">
        <v>94</v>
      </c>
      <c r="D104" s="594">
        <v>0</v>
      </c>
      <c r="E104" s="141">
        <v>35000</v>
      </c>
      <c r="F104" s="141"/>
      <c r="G104" s="141"/>
      <c r="H104" s="142">
        <f>D104*E104</f>
        <v>0</v>
      </c>
    </row>
    <row r="105" spans="1:8" ht="12.75" hidden="1">
      <c r="A105" s="109"/>
      <c r="B105" s="25"/>
      <c r="C105" s="26"/>
      <c r="D105" s="186"/>
      <c r="E105" s="27"/>
      <c r="F105" s="27"/>
      <c r="G105" s="27"/>
      <c r="H105" s="27"/>
    </row>
    <row r="106" spans="1:8" ht="63.75" hidden="1">
      <c r="A106" s="131">
        <v>10</v>
      </c>
      <c r="B106" s="31" t="s">
        <v>226</v>
      </c>
      <c r="C106" s="26" t="s">
        <v>94</v>
      </c>
      <c r="D106" s="186">
        <v>0</v>
      </c>
      <c r="E106" s="27">
        <v>1600</v>
      </c>
      <c r="F106" s="27"/>
      <c r="G106" s="27"/>
      <c r="H106" s="27">
        <f>D106*E106</f>
        <v>0</v>
      </c>
    </row>
    <row r="107" spans="1:8" ht="12.75" hidden="1">
      <c r="A107" s="131"/>
      <c r="B107" s="31"/>
      <c r="C107" s="26"/>
      <c r="D107" s="186"/>
      <c r="E107" s="27"/>
      <c r="F107" s="27"/>
      <c r="G107" s="27"/>
      <c r="H107" s="27"/>
    </row>
    <row r="108" spans="1:8" ht="63.75" hidden="1">
      <c r="A108" s="131">
        <v>11</v>
      </c>
      <c r="B108" s="31" t="s">
        <v>227</v>
      </c>
      <c r="C108" s="26" t="s">
        <v>94</v>
      </c>
      <c r="D108" s="186">
        <v>0</v>
      </c>
      <c r="E108" s="27">
        <v>1200</v>
      </c>
      <c r="F108" s="27"/>
      <c r="G108" s="27"/>
      <c r="H108" s="27">
        <f>D108*E108</f>
        <v>0</v>
      </c>
    </row>
    <row r="109" spans="1:8" ht="12.75" hidden="1">
      <c r="A109" s="131"/>
      <c r="B109" s="31"/>
      <c r="C109" s="26"/>
      <c r="D109" s="186"/>
      <c r="E109" s="27"/>
      <c r="F109" s="27"/>
      <c r="G109" s="27"/>
      <c r="H109" s="27"/>
    </row>
    <row r="110" spans="1:8" ht="38.25" hidden="1">
      <c r="A110" s="131">
        <v>12</v>
      </c>
      <c r="B110" s="133" t="s">
        <v>228</v>
      </c>
      <c r="C110" s="26" t="s">
        <v>94</v>
      </c>
      <c r="D110" s="186">
        <v>0</v>
      </c>
      <c r="E110" s="27">
        <v>720</v>
      </c>
      <c r="F110" s="27"/>
      <c r="G110" s="27"/>
      <c r="H110" s="27">
        <f>D110*E110</f>
        <v>0</v>
      </c>
    </row>
    <row r="111" spans="1:8" ht="12.75" hidden="1">
      <c r="A111" s="131"/>
      <c r="B111" s="31"/>
      <c r="C111" s="26"/>
      <c r="D111" s="186"/>
      <c r="E111" s="27"/>
      <c r="F111" s="27"/>
      <c r="G111" s="27"/>
      <c r="H111" s="27"/>
    </row>
    <row r="112" spans="1:8" ht="38.25" hidden="1">
      <c r="A112" s="81">
        <v>13</v>
      </c>
      <c r="B112" s="3" t="s">
        <v>229</v>
      </c>
      <c r="C112" s="10" t="s">
        <v>72</v>
      </c>
      <c r="D112" s="241">
        <v>0</v>
      </c>
      <c r="E112" s="168">
        <v>1900</v>
      </c>
      <c r="F112" s="168"/>
      <c r="G112" s="168"/>
      <c r="H112" s="168">
        <f>D112*E112</f>
        <v>0</v>
      </c>
    </row>
    <row r="113" spans="1:8" ht="12.75" hidden="1">
      <c r="A113" s="9"/>
      <c r="B113" s="2"/>
      <c r="C113" s="51"/>
      <c r="D113" s="186"/>
      <c r="E113" s="37"/>
      <c r="F113" s="37"/>
      <c r="G113" s="37"/>
      <c r="H113" s="37"/>
    </row>
    <row r="114" spans="1:8" ht="51" hidden="1">
      <c r="A114" s="131">
        <v>12</v>
      </c>
      <c r="B114" s="31" t="s">
        <v>230</v>
      </c>
      <c r="C114" s="26" t="s">
        <v>94</v>
      </c>
      <c r="D114" s="186">
        <v>0</v>
      </c>
      <c r="E114" s="27">
        <v>1200</v>
      </c>
      <c r="F114" s="27"/>
      <c r="G114" s="27"/>
      <c r="H114" s="27">
        <f>D114*E114</f>
        <v>0</v>
      </c>
    </row>
    <row r="115" spans="1:8" ht="12.75" hidden="1">
      <c r="A115" s="131"/>
      <c r="B115" s="31"/>
      <c r="C115" s="26"/>
      <c r="D115" s="186"/>
      <c r="E115" s="27"/>
      <c r="F115" s="27"/>
      <c r="G115" s="27"/>
      <c r="H115" s="27"/>
    </row>
    <row r="116" spans="1:8" ht="25.5" hidden="1">
      <c r="A116" s="131">
        <v>13</v>
      </c>
      <c r="B116" s="3" t="s">
        <v>231</v>
      </c>
      <c r="C116" s="10"/>
      <c r="D116" s="241"/>
      <c r="E116" s="168"/>
      <c r="F116" s="168"/>
      <c r="G116" s="168"/>
      <c r="H116" s="168"/>
    </row>
    <row r="117" spans="1:8" ht="12.75" hidden="1">
      <c r="A117" s="131"/>
      <c r="B117" s="2" t="s">
        <v>232</v>
      </c>
      <c r="C117" s="10" t="s">
        <v>67</v>
      </c>
      <c r="D117" s="241">
        <v>0</v>
      </c>
      <c r="E117" s="168">
        <v>5500</v>
      </c>
      <c r="F117" s="168"/>
      <c r="G117" s="168"/>
      <c r="H117" s="168">
        <f>D117*E117</f>
        <v>0</v>
      </c>
    </row>
    <row r="118" spans="1:8" ht="12.75" hidden="1">
      <c r="A118" s="131"/>
      <c r="B118" s="31"/>
      <c r="C118" s="26"/>
      <c r="D118" s="186"/>
      <c r="E118" s="27"/>
      <c r="F118" s="27"/>
      <c r="G118" s="27"/>
      <c r="H118" s="27"/>
    </row>
    <row r="119" spans="1:8" ht="51" hidden="1">
      <c r="A119" s="131">
        <v>13</v>
      </c>
      <c r="B119" s="31" t="s">
        <v>233</v>
      </c>
      <c r="C119" s="26" t="s">
        <v>94</v>
      </c>
      <c r="D119" s="186">
        <v>0</v>
      </c>
      <c r="E119" s="27">
        <v>1600</v>
      </c>
      <c r="F119" s="27"/>
      <c r="G119" s="27"/>
      <c r="H119" s="27">
        <f>D119*E119</f>
        <v>0</v>
      </c>
    </row>
    <row r="120" spans="1:8" ht="12.75" hidden="1">
      <c r="A120" s="131"/>
      <c r="B120" s="31"/>
      <c r="C120" s="26"/>
      <c r="D120" s="27"/>
      <c r="E120" s="27"/>
      <c r="F120" s="27"/>
      <c r="G120" s="27"/>
      <c r="H120" s="27"/>
    </row>
    <row r="121" spans="1:8" ht="63.75" hidden="1">
      <c r="A121" s="131">
        <v>14</v>
      </c>
      <c r="B121" s="31" t="s">
        <v>234</v>
      </c>
      <c r="C121" s="26" t="s">
        <v>94</v>
      </c>
      <c r="D121" s="186">
        <v>0</v>
      </c>
      <c r="E121" s="27">
        <v>2100</v>
      </c>
      <c r="F121" s="27"/>
      <c r="G121" s="27"/>
      <c r="H121" s="27">
        <f>D121*E121</f>
        <v>0</v>
      </c>
    </row>
    <row r="122" spans="1:8" ht="12.75" hidden="1">
      <c r="A122" s="131"/>
      <c r="B122" s="31"/>
      <c r="C122" s="26"/>
      <c r="D122" s="186"/>
      <c r="E122" s="27"/>
      <c r="F122" s="27"/>
      <c r="G122" s="27"/>
      <c r="H122" s="27"/>
    </row>
    <row r="123" spans="1:8" ht="63.75" hidden="1">
      <c r="A123" s="131">
        <v>15</v>
      </c>
      <c r="B123" s="134" t="s">
        <v>235</v>
      </c>
      <c r="C123" s="10" t="s">
        <v>72</v>
      </c>
      <c r="D123" s="241">
        <v>0</v>
      </c>
      <c r="E123" s="168">
        <v>750</v>
      </c>
      <c r="F123" s="168"/>
      <c r="G123" s="168"/>
      <c r="H123" s="168">
        <f>D123*E123</f>
        <v>0</v>
      </c>
    </row>
    <row r="124" spans="1:8" ht="12.75">
      <c r="A124" s="135"/>
      <c r="B124" s="51"/>
      <c r="C124" s="51"/>
      <c r="D124" s="37"/>
      <c r="E124" s="37"/>
      <c r="F124" s="37"/>
      <c r="G124" s="37"/>
      <c r="H124" s="37"/>
    </row>
    <row r="125" spans="1:8" ht="12.75">
      <c r="A125" s="136"/>
      <c r="B125" s="697" t="s">
        <v>236</v>
      </c>
      <c r="C125" s="697"/>
      <c r="D125" s="697"/>
      <c r="E125" s="137"/>
      <c r="F125" s="137"/>
      <c r="G125" s="137">
        <f>SUM(G13:G124)</f>
        <v>0</v>
      </c>
      <c r="H125" s="137">
        <f>SUM(H13:H124)</f>
        <v>0</v>
      </c>
    </row>
    <row r="126" spans="1:8" ht="12.75">
      <c r="A126" s="121"/>
      <c r="B126" s="51"/>
      <c r="C126" s="51"/>
      <c r="D126" s="51"/>
      <c r="E126" s="37"/>
      <c r="F126" s="37"/>
      <c r="G126" s="37"/>
      <c r="H126" s="37"/>
    </row>
    <row r="127" spans="1:8" ht="12.75">
      <c r="A127" s="121"/>
      <c r="B127" s="51"/>
      <c r="C127" s="51"/>
      <c r="D127" s="51"/>
      <c r="E127" s="37"/>
      <c r="F127" s="37"/>
      <c r="G127" s="37"/>
      <c r="H127" s="37"/>
    </row>
    <row r="128" spans="1:8" ht="12.75">
      <c r="A128" s="121"/>
      <c r="B128" s="51"/>
      <c r="C128" s="51"/>
      <c r="D128" s="51"/>
      <c r="E128" s="37"/>
      <c r="F128" s="37"/>
      <c r="G128" s="37"/>
      <c r="H128" s="37"/>
    </row>
  </sheetData>
  <sheetProtection/>
  <mergeCells count="1">
    <mergeCell ref="B125:D125"/>
  </mergeCells>
  <printOptions/>
  <pageMargins left="0.65" right="0.25" top="1" bottom="1" header="0.5" footer="0.5"/>
  <pageSetup horizontalDpi="600" verticalDpi="600" orientation="portrait" paperSize="9" scale="95" r:id="rId1"/>
  <headerFooter alignWithMargins="0">
    <oddFooter>&amp;C&amp;9&amp;P</oddFooter>
  </headerFooter>
  <rowBreaks count="1" manualBreakCount="1">
    <brk id="60" max="7" man="1"/>
  </rowBreaks>
</worksheet>
</file>

<file path=xl/worksheets/sheet7.xml><?xml version="1.0" encoding="utf-8"?>
<worksheet xmlns="http://schemas.openxmlformats.org/spreadsheetml/2006/main" xmlns:r="http://schemas.openxmlformats.org/officeDocument/2006/relationships">
  <dimension ref="B1:L27"/>
  <sheetViews>
    <sheetView zoomScalePageLayoutView="0" workbookViewId="0" topLeftCell="A1">
      <selection activeCell="B15" sqref="B15:F15"/>
    </sheetView>
  </sheetViews>
  <sheetFormatPr defaultColWidth="8.8515625" defaultRowHeight="12.75"/>
  <cols>
    <col min="1" max="1" width="4.57421875" style="5" customWidth="1"/>
    <col min="2" max="2" width="6.28125" style="9" customWidth="1"/>
    <col min="3" max="3" width="47.421875" style="1" customWidth="1"/>
    <col min="4" max="4" width="17.421875" style="1" customWidth="1"/>
    <col min="5" max="5" width="16.7109375" style="168" customWidth="1"/>
    <col min="6" max="6" width="12.28125" style="6" customWidth="1"/>
    <col min="7" max="7" width="6.7109375" style="7" customWidth="1"/>
    <col min="8" max="8" width="6.7109375" style="8" customWidth="1"/>
    <col min="9" max="16384" width="8.8515625" style="5" customWidth="1"/>
  </cols>
  <sheetData>
    <row r="1" spans="2:5" ht="15.75">
      <c r="B1" s="167" t="s">
        <v>406</v>
      </c>
      <c r="C1" s="167" t="s">
        <v>405</v>
      </c>
      <c r="D1" s="256" t="s">
        <v>870</v>
      </c>
      <c r="E1" s="694" t="s">
        <v>871</v>
      </c>
    </row>
    <row r="4" spans="2:5" ht="15.75">
      <c r="B4" s="237" t="s">
        <v>392</v>
      </c>
      <c r="C4" s="169" t="s">
        <v>393</v>
      </c>
      <c r="D4" s="170">
        <f>DEMONTAŽA!G160</f>
        <v>0</v>
      </c>
      <c r="E4" s="170">
        <f>DEMONTAŽA!H160</f>
        <v>0</v>
      </c>
    </row>
    <row r="5" spans="2:5" ht="19.5" customHeight="1">
      <c r="B5" s="237" t="s">
        <v>394</v>
      </c>
      <c r="C5" s="169" t="s">
        <v>85</v>
      </c>
      <c r="D5" s="170">
        <f>'GRADJEVINSKI RADOVI'!G75</f>
        <v>0</v>
      </c>
      <c r="E5" s="170">
        <f>'GRADJEVINSKI RADOVI'!H75</f>
        <v>0</v>
      </c>
    </row>
    <row r="6" spans="2:5" ht="19.5" customHeight="1">
      <c r="B6" s="237" t="s">
        <v>395</v>
      </c>
      <c r="C6" s="169" t="s">
        <v>258</v>
      </c>
      <c r="D6" s="171">
        <f>VODOVOD!G93</f>
        <v>0</v>
      </c>
      <c r="E6" s="171">
        <f>VODOVOD!H93</f>
        <v>0</v>
      </c>
    </row>
    <row r="7" spans="2:5" ht="19.5" customHeight="1" hidden="1">
      <c r="B7" s="237" t="s">
        <v>396</v>
      </c>
      <c r="C7" s="169" t="s">
        <v>59</v>
      </c>
      <c r="D7" s="169"/>
      <c r="E7" s="171"/>
    </row>
    <row r="8" spans="2:5" ht="19.5" customHeight="1">
      <c r="B8" s="237" t="s">
        <v>396</v>
      </c>
      <c r="C8" s="169" t="s">
        <v>257</v>
      </c>
      <c r="D8" s="171">
        <f>KANALIZACIJA!G42</f>
        <v>0</v>
      </c>
      <c r="E8" s="171">
        <f>KANALIZACIJA!H42</f>
        <v>0</v>
      </c>
    </row>
    <row r="9" spans="2:5" ht="19.5" customHeight="1">
      <c r="B9" s="237" t="s">
        <v>397</v>
      </c>
      <c r="C9" s="169" t="s">
        <v>259</v>
      </c>
      <c r="D9" s="171">
        <f>'SANITARNA OPREMA'!G125</f>
        <v>0</v>
      </c>
      <c r="E9" s="171">
        <f>'SANITARNA OPREMA'!H125</f>
        <v>0</v>
      </c>
    </row>
    <row r="10" spans="2:8" s="172" customFormat="1" ht="14.25">
      <c r="B10" s="173"/>
      <c r="C10" s="174"/>
      <c r="D10" s="174"/>
      <c r="E10" s="175"/>
      <c r="F10" s="176"/>
      <c r="G10" s="177"/>
      <c r="H10" s="178"/>
    </row>
    <row r="11" spans="2:5" ht="14.25">
      <c r="B11" s="179"/>
      <c r="C11" s="180"/>
      <c r="D11" s="180"/>
      <c r="E11" s="170"/>
    </row>
    <row r="12" spans="2:11" ht="15.75">
      <c r="B12" s="179"/>
      <c r="C12" s="167" t="s">
        <v>405</v>
      </c>
      <c r="D12" s="248">
        <f>SUM(D4:D10)</f>
        <v>0</v>
      </c>
      <c r="E12" s="248">
        <f>SUM(E4:E10)</f>
        <v>0</v>
      </c>
      <c r="J12" s="6"/>
      <c r="K12" s="8"/>
    </row>
    <row r="13" spans="5:11" ht="12.75">
      <c r="E13" s="181"/>
      <c r="K13" s="8"/>
    </row>
    <row r="14" ht="12.75">
      <c r="K14" s="8"/>
    </row>
    <row r="15" spans="2:11" ht="13.5" customHeight="1">
      <c r="B15" s="698"/>
      <c r="C15" s="698"/>
      <c r="D15" s="698"/>
      <c r="E15" s="698"/>
      <c r="F15" s="698"/>
      <c r="K15" s="182"/>
    </row>
    <row r="16" spans="11:12" ht="12.75">
      <c r="K16" s="8"/>
      <c r="L16" s="2"/>
    </row>
    <row r="19" ht="12.75">
      <c r="K19" s="183"/>
    </row>
    <row r="22" spans="3:4" ht="14.25">
      <c r="C22" s="254" t="s">
        <v>403</v>
      </c>
      <c r="D22" s="254"/>
    </row>
    <row r="23" spans="3:4" ht="14.25">
      <c r="C23" s="255"/>
      <c r="D23" s="255"/>
    </row>
    <row r="24" spans="3:4" ht="14.25">
      <c r="C24" s="254" t="s">
        <v>404</v>
      </c>
      <c r="D24" s="254"/>
    </row>
    <row r="25" ht="14.25">
      <c r="E25" s="185"/>
    </row>
    <row r="26" ht="14.25">
      <c r="E26" s="184"/>
    </row>
    <row r="27" ht="14.25">
      <c r="E27" s="184"/>
    </row>
  </sheetData>
  <sheetProtection/>
  <mergeCells count="1">
    <mergeCell ref="B15:F1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U433"/>
  <sheetViews>
    <sheetView zoomScalePageLayoutView="0" workbookViewId="0" topLeftCell="A28">
      <selection activeCell="E28" sqref="E28"/>
    </sheetView>
  </sheetViews>
  <sheetFormatPr defaultColWidth="9.140625" defaultRowHeight="12.75"/>
  <cols>
    <col min="1" max="1" width="5.8515625" style="365" customWidth="1"/>
    <col min="2" max="2" width="48.7109375" style="258" customWidth="1"/>
    <col min="3" max="3" width="11.28125" style="258" customWidth="1"/>
    <col min="4" max="4" width="11.28125" style="479" customWidth="1"/>
    <col min="5" max="5" width="14.28125" style="480" customWidth="1"/>
    <col min="6" max="6" width="14.28125" style="481" customWidth="1"/>
    <col min="7" max="7" width="56.00390625" style="257" hidden="1" customWidth="1"/>
    <col min="8" max="8" width="0" style="258" hidden="1" customWidth="1"/>
    <col min="9" max="9" width="19.140625" style="260" hidden="1" customWidth="1"/>
    <col min="10" max="10" width="11.8515625" style="260" bestFit="1" customWidth="1"/>
    <col min="11" max="11" width="15.00390625" style="260" customWidth="1"/>
    <col min="12" max="16384" width="9.140625" style="260" customWidth="1"/>
  </cols>
  <sheetData>
    <row r="1" spans="1:9" ht="13.5">
      <c r="A1" s="699" t="s">
        <v>429</v>
      </c>
      <c r="B1" s="699"/>
      <c r="C1" s="699"/>
      <c r="D1" s="699"/>
      <c r="E1" s="699"/>
      <c r="F1" s="699"/>
      <c r="H1" s="258">
        <v>150</v>
      </c>
      <c r="I1" s="259">
        <v>120</v>
      </c>
    </row>
    <row r="2" spans="1:8" s="264" customFormat="1" ht="15">
      <c r="A2" s="261"/>
      <c r="B2" s="700" t="s">
        <v>689</v>
      </c>
      <c r="C2" s="701"/>
      <c r="D2" s="701"/>
      <c r="E2" s="701"/>
      <c r="F2" s="701"/>
      <c r="G2" s="262"/>
      <c r="H2" s="263"/>
    </row>
    <row r="3" spans="1:8" s="268" customFormat="1" ht="15">
      <c r="A3" s="265"/>
      <c r="B3" s="702" t="s">
        <v>690</v>
      </c>
      <c r="C3" s="703"/>
      <c r="D3" s="703"/>
      <c r="E3" s="703"/>
      <c r="F3" s="703"/>
      <c r="G3" s="257"/>
      <c r="H3" s="267"/>
    </row>
    <row r="4" spans="1:8" s="268" customFormat="1" ht="15">
      <c r="A4" s="265"/>
      <c r="B4" s="702" t="s">
        <v>691</v>
      </c>
      <c r="C4" s="703"/>
      <c r="D4" s="703"/>
      <c r="E4" s="703"/>
      <c r="F4" s="703"/>
      <c r="G4" s="257"/>
      <c r="H4" s="267"/>
    </row>
    <row r="5" spans="1:8" s="276" customFormat="1" ht="13.5">
      <c r="A5" s="269"/>
      <c r="B5" s="270"/>
      <c r="C5" s="45"/>
      <c r="D5" s="271"/>
      <c r="E5" s="272"/>
      <c r="F5" s="273"/>
      <c r="G5" s="274"/>
      <c r="H5" s="275"/>
    </row>
    <row r="6" spans="1:6" ht="24.75" customHeight="1">
      <c r="A6" s="704" t="s">
        <v>430</v>
      </c>
      <c r="B6" s="704"/>
      <c r="C6" s="704"/>
      <c r="D6" s="704"/>
      <c r="E6" s="704"/>
      <c r="F6" s="704"/>
    </row>
    <row r="7" spans="1:6" ht="69.75" customHeight="1">
      <c r="A7" s="704" t="s">
        <v>431</v>
      </c>
      <c r="B7" s="704"/>
      <c r="C7" s="704"/>
      <c r="D7" s="704"/>
      <c r="E7" s="704"/>
      <c r="F7" s="704"/>
    </row>
    <row r="8" spans="1:6" ht="64.5" customHeight="1">
      <c r="A8" s="705" t="s">
        <v>432</v>
      </c>
      <c r="B8" s="706"/>
      <c r="C8" s="706"/>
      <c r="D8" s="706"/>
      <c r="E8" s="706"/>
      <c r="F8" s="706"/>
    </row>
    <row r="9" spans="1:6" ht="120.75" customHeight="1">
      <c r="A9" s="705" t="s">
        <v>433</v>
      </c>
      <c r="B9" s="706"/>
      <c r="C9" s="706"/>
      <c r="D9" s="706"/>
      <c r="E9" s="706"/>
      <c r="F9" s="706"/>
    </row>
    <row r="10" spans="1:6" ht="25.5" customHeight="1">
      <c r="A10" s="705" t="s">
        <v>434</v>
      </c>
      <c r="B10" s="706"/>
      <c r="C10" s="706"/>
      <c r="D10" s="706"/>
      <c r="E10" s="706"/>
      <c r="F10" s="706"/>
    </row>
    <row r="11" spans="1:6" ht="25.5" customHeight="1">
      <c r="A11" s="705" t="s">
        <v>435</v>
      </c>
      <c r="B11" s="706"/>
      <c r="C11" s="706"/>
      <c r="D11" s="706"/>
      <c r="E11" s="706"/>
      <c r="F11" s="706"/>
    </row>
    <row r="12" spans="1:6" ht="69.75" customHeight="1">
      <c r="A12" s="705" t="s">
        <v>436</v>
      </c>
      <c r="B12" s="706"/>
      <c r="C12" s="706"/>
      <c r="D12" s="706"/>
      <c r="E12" s="706"/>
      <c r="F12" s="706"/>
    </row>
    <row r="13" spans="1:6" ht="64.5" customHeight="1">
      <c r="A13" s="705" t="s">
        <v>437</v>
      </c>
      <c r="B13" s="706"/>
      <c r="C13" s="706"/>
      <c r="D13" s="706"/>
      <c r="E13" s="706"/>
      <c r="F13" s="706"/>
    </row>
    <row r="14" spans="1:6" ht="39.75" customHeight="1">
      <c r="A14" s="705" t="s">
        <v>438</v>
      </c>
      <c r="B14" s="706"/>
      <c r="C14" s="706"/>
      <c r="D14" s="706"/>
      <c r="E14" s="706"/>
      <c r="F14" s="706"/>
    </row>
    <row r="15" spans="1:6" ht="30" customHeight="1">
      <c r="A15" s="705" t="s">
        <v>439</v>
      </c>
      <c r="B15" s="706"/>
      <c r="C15" s="706"/>
      <c r="D15" s="706"/>
      <c r="E15" s="706"/>
      <c r="F15" s="706"/>
    </row>
    <row r="16" spans="1:6" ht="39.75" customHeight="1">
      <c r="A16" s="705" t="s">
        <v>440</v>
      </c>
      <c r="B16" s="706"/>
      <c r="C16" s="706"/>
      <c r="D16" s="706"/>
      <c r="E16" s="706"/>
      <c r="F16" s="706"/>
    </row>
    <row r="17" spans="1:6" ht="30" customHeight="1">
      <c r="A17" s="705" t="s">
        <v>441</v>
      </c>
      <c r="B17" s="706"/>
      <c r="C17" s="706"/>
      <c r="D17" s="706"/>
      <c r="E17" s="706"/>
      <c r="F17" s="706"/>
    </row>
    <row r="18" spans="1:6" ht="30" customHeight="1">
      <c r="A18" s="705" t="s">
        <v>442</v>
      </c>
      <c r="B18" s="706"/>
      <c r="C18" s="706"/>
      <c r="D18" s="706"/>
      <c r="E18" s="706"/>
      <c r="F18" s="706"/>
    </row>
    <row r="19" spans="1:6" ht="39.75" customHeight="1">
      <c r="A19" s="705" t="s">
        <v>443</v>
      </c>
      <c r="B19" s="706"/>
      <c r="C19" s="706"/>
      <c r="D19" s="706"/>
      <c r="E19" s="706"/>
      <c r="F19" s="706"/>
    </row>
    <row r="20" spans="1:6" ht="30" customHeight="1">
      <c r="A20" s="705" t="s">
        <v>444</v>
      </c>
      <c r="B20" s="706"/>
      <c r="C20" s="706"/>
      <c r="D20" s="706"/>
      <c r="E20" s="706"/>
      <c r="F20" s="706"/>
    </row>
    <row r="21" spans="1:6" ht="39.75" customHeight="1">
      <c r="A21" s="705" t="s">
        <v>445</v>
      </c>
      <c r="B21" s="706"/>
      <c r="C21" s="706"/>
      <c r="D21" s="706"/>
      <c r="E21" s="706"/>
      <c r="F21" s="706"/>
    </row>
    <row r="22" spans="1:6" ht="13.5">
      <c r="A22" s="277"/>
      <c r="B22" s="278"/>
      <c r="C22" s="278"/>
      <c r="D22" s="279"/>
      <c r="E22" s="280"/>
      <c r="F22" s="280"/>
    </row>
    <row r="23" spans="1:9" s="285" customFormat="1" ht="15" customHeight="1">
      <c r="A23" s="281">
        <v>1</v>
      </c>
      <c r="B23" s="707" t="s">
        <v>446</v>
      </c>
      <c r="C23" s="707"/>
      <c r="D23" s="707"/>
      <c r="E23" s="707"/>
      <c r="F23" s="707"/>
      <c r="G23" s="282"/>
      <c r="H23" s="283"/>
      <c r="I23" s="284"/>
    </row>
    <row r="24" spans="1:9" ht="13.5" customHeight="1">
      <c r="A24" s="708" t="s">
        <v>447</v>
      </c>
      <c r="B24" s="708"/>
      <c r="C24" s="708"/>
      <c r="D24" s="708"/>
      <c r="E24" s="708"/>
      <c r="F24" s="708"/>
      <c r="G24" s="286"/>
      <c r="H24" s="286"/>
      <c r="I24" s="287"/>
    </row>
    <row r="25" spans="1:9" ht="13.5" customHeight="1">
      <c r="A25" s="708" t="s">
        <v>448</v>
      </c>
      <c r="B25" s="708"/>
      <c r="C25" s="708"/>
      <c r="D25" s="708"/>
      <c r="E25" s="708"/>
      <c r="F25" s="708"/>
      <c r="G25" s="286"/>
      <c r="H25" s="286"/>
      <c r="I25" s="288"/>
    </row>
    <row r="26" spans="1:9" ht="54.75" customHeight="1">
      <c r="A26" s="708" t="s">
        <v>449</v>
      </c>
      <c r="B26" s="708"/>
      <c r="C26" s="708"/>
      <c r="D26" s="708"/>
      <c r="E26" s="708"/>
      <c r="F26" s="708"/>
      <c r="G26" s="289"/>
      <c r="H26" s="290"/>
      <c r="I26" s="291"/>
    </row>
    <row r="27" spans="1:9" ht="15" customHeight="1">
      <c r="A27" s="709" t="s">
        <v>450</v>
      </c>
      <c r="B27" s="709"/>
      <c r="C27" s="709"/>
      <c r="D27" s="709"/>
      <c r="E27" s="709"/>
      <c r="F27" s="709"/>
      <c r="G27" s="289"/>
      <c r="H27" s="289"/>
      <c r="I27" s="287"/>
    </row>
    <row r="28" spans="1:11" s="299" customFormat="1" ht="51">
      <c r="A28" s="292" t="s">
        <v>451</v>
      </c>
      <c r="B28" s="293" t="s">
        <v>452</v>
      </c>
      <c r="C28" s="293" t="s">
        <v>453</v>
      </c>
      <c r="D28" s="294" t="s">
        <v>454</v>
      </c>
      <c r="E28" s="295" t="s">
        <v>455</v>
      </c>
      <c r="F28" s="293" t="s">
        <v>456</v>
      </c>
      <c r="G28" s="296"/>
      <c r="H28" s="297"/>
      <c r="I28" s="298"/>
      <c r="J28" s="295" t="s">
        <v>457</v>
      </c>
      <c r="K28" s="293" t="s">
        <v>458</v>
      </c>
    </row>
    <row r="29" spans="1:11" s="304" customFormat="1" ht="127.5">
      <c r="A29" s="300">
        <v>1.01</v>
      </c>
      <c r="B29" s="301" t="s">
        <v>692</v>
      </c>
      <c r="C29" s="302" t="s">
        <v>459</v>
      </c>
      <c r="D29" s="303">
        <v>150</v>
      </c>
      <c r="E29" s="601">
        <v>0</v>
      </c>
      <c r="F29" s="602">
        <f>D29*E29</f>
        <v>0</v>
      </c>
      <c r="G29" s="603"/>
      <c r="H29" s="604"/>
      <c r="I29" s="605"/>
      <c r="J29" s="677">
        <f>E29*1.2</f>
        <v>0</v>
      </c>
      <c r="K29" s="517">
        <f>D29*J29</f>
        <v>0</v>
      </c>
    </row>
    <row r="30" spans="1:11" s="306" customFormat="1" ht="38.25">
      <c r="A30" s="300">
        <v>1.02</v>
      </c>
      <c r="B30" s="305" t="s">
        <v>693</v>
      </c>
      <c r="C30" s="302" t="s">
        <v>459</v>
      </c>
      <c r="D30" s="303">
        <v>20</v>
      </c>
      <c r="E30" s="601">
        <v>0</v>
      </c>
      <c r="F30" s="606">
        <f>E30*D30</f>
        <v>0</v>
      </c>
      <c r="G30" s="607"/>
      <c r="H30" s="604"/>
      <c r="I30" s="605"/>
      <c r="J30" s="517">
        <f>E30*1.2</f>
        <v>0</v>
      </c>
      <c r="K30" s="517">
        <f>D30*J30</f>
        <v>0</v>
      </c>
    </row>
    <row r="31" spans="1:11" s="306" customFormat="1" ht="39.75" customHeight="1">
      <c r="A31" s="300">
        <v>1.03</v>
      </c>
      <c r="B31" s="305" t="s">
        <v>694</v>
      </c>
      <c r="C31" s="302"/>
      <c r="D31" s="303"/>
      <c r="E31" s="601"/>
      <c r="F31" s="606"/>
      <c r="G31" s="607"/>
      <c r="H31" s="604"/>
      <c r="I31" s="605"/>
      <c r="J31" s="517"/>
      <c r="K31" s="517"/>
    </row>
    <row r="32" spans="1:253" s="306" customFormat="1" ht="38.25">
      <c r="A32" s="300"/>
      <c r="B32" s="305" t="s">
        <v>460</v>
      </c>
      <c r="C32" s="302" t="s">
        <v>176</v>
      </c>
      <c r="D32" s="303">
        <f>11.2*2</f>
        <v>22.4</v>
      </c>
      <c r="E32" s="601">
        <v>0</v>
      </c>
      <c r="F32" s="606">
        <f>E32*D32</f>
        <v>0</v>
      </c>
      <c r="G32" s="607"/>
      <c r="H32" s="608"/>
      <c r="I32" s="609"/>
      <c r="J32" s="551">
        <f>E32*1.2</f>
        <v>0</v>
      </c>
      <c r="K32" s="517">
        <f>D32*J32</f>
        <v>0</v>
      </c>
      <c r="L32" s="307"/>
      <c r="M32" s="308"/>
      <c r="N32" s="309"/>
      <c r="O32" s="309"/>
      <c r="P32" s="310"/>
      <c r="Q32" s="310"/>
      <c r="R32" s="309"/>
      <c r="S32" s="311"/>
      <c r="T32" s="307"/>
      <c r="U32" s="308"/>
      <c r="V32" s="309"/>
      <c r="W32" s="309"/>
      <c r="X32" s="310"/>
      <c r="Y32" s="310"/>
      <c r="Z32" s="309"/>
      <c r="AA32" s="311"/>
      <c r="AB32" s="307"/>
      <c r="AC32" s="308"/>
      <c r="AD32" s="309"/>
      <c r="AE32" s="309"/>
      <c r="AF32" s="310"/>
      <c r="AG32" s="310"/>
      <c r="AH32" s="309"/>
      <c r="AI32" s="311"/>
      <c r="AJ32" s="307"/>
      <c r="AK32" s="308"/>
      <c r="AL32" s="309"/>
      <c r="AM32" s="309"/>
      <c r="AN32" s="310"/>
      <c r="AO32" s="310"/>
      <c r="AP32" s="309"/>
      <c r="AQ32" s="311"/>
      <c r="AR32" s="307"/>
      <c r="AS32" s="308"/>
      <c r="AT32" s="309"/>
      <c r="AU32" s="309"/>
      <c r="AV32" s="310"/>
      <c r="AW32" s="310"/>
      <c r="AX32" s="309"/>
      <c r="AY32" s="311"/>
      <c r="AZ32" s="307"/>
      <c r="BA32" s="308"/>
      <c r="BB32" s="309"/>
      <c r="BC32" s="309"/>
      <c r="BD32" s="310"/>
      <c r="BE32" s="310"/>
      <c r="BF32" s="309"/>
      <c r="BG32" s="311"/>
      <c r="BH32" s="307"/>
      <c r="BI32" s="308"/>
      <c r="BJ32" s="309"/>
      <c r="BK32" s="309"/>
      <c r="BL32" s="310"/>
      <c r="BM32" s="310"/>
      <c r="BN32" s="309"/>
      <c r="BO32" s="311"/>
      <c r="BP32" s="307"/>
      <c r="BQ32" s="308"/>
      <c r="BR32" s="309"/>
      <c r="BS32" s="309"/>
      <c r="BT32" s="310"/>
      <c r="BU32" s="310"/>
      <c r="BV32" s="309"/>
      <c r="BW32" s="311"/>
      <c r="BX32" s="307"/>
      <c r="BY32" s="308"/>
      <c r="BZ32" s="309"/>
      <c r="CA32" s="309"/>
      <c r="CB32" s="310"/>
      <c r="CC32" s="310"/>
      <c r="CD32" s="309"/>
      <c r="CE32" s="311"/>
      <c r="CF32" s="307"/>
      <c r="CG32" s="308"/>
      <c r="CH32" s="309"/>
      <c r="CI32" s="309"/>
      <c r="CJ32" s="310"/>
      <c r="CK32" s="310"/>
      <c r="CL32" s="309"/>
      <c r="CM32" s="311"/>
      <c r="CN32" s="307"/>
      <c r="CO32" s="308"/>
      <c r="CP32" s="309"/>
      <c r="CQ32" s="309"/>
      <c r="CR32" s="310"/>
      <c r="CS32" s="310"/>
      <c r="CT32" s="309"/>
      <c r="CU32" s="311"/>
      <c r="CV32" s="307"/>
      <c r="CW32" s="308"/>
      <c r="CX32" s="309"/>
      <c r="CY32" s="309"/>
      <c r="CZ32" s="310"/>
      <c r="DA32" s="310"/>
      <c r="DB32" s="309"/>
      <c r="DC32" s="311"/>
      <c r="DD32" s="307"/>
      <c r="DE32" s="308"/>
      <c r="DF32" s="309"/>
      <c r="DG32" s="309"/>
      <c r="DH32" s="310"/>
      <c r="DI32" s="310"/>
      <c r="DJ32" s="309"/>
      <c r="DK32" s="311"/>
      <c r="DL32" s="307"/>
      <c r="DM32" s="308"/>
      <c r="DN32" s="309"/>
      <c r="DO32" s="309"/>
      <c r="DP32" s="310"/>
      <c r="DQ32" s="310"/>
      <c r="DR32" s="309"/>
      <c r="DS32" s="311"/>
      <c r="DT32" s="307"/>
      <c r="DU32" s="308"/>
      <c r="DV32" s="309"/>
      <c r="DW32" s="309"/>
      <c r="DX32" s="310"/>
      <c r="DY32" s="310"/>
      <c r="DZ32" s="309"/>
      <c r="EA32" s="311"/>
      <c r="EB32" s="307"/>
      <c r="EC32" s="308"/>
      <c r="ED32" s="309"/>
      <c r="EE32" s="309"/>
      <c r="EF32" s="310"/>
      <c r="EG32" s="310"/>
      <c r="EH32" s="309"/>
      <c r="EI32" s="311"/>
      <c r="EJ32" s="307"/>
      <c r="EK32" s="308"/>
      <c r="EL32" s="309"/>
      <c r="EM32" s="309"/>
      <c r="EN32" s="310"/>
      <c r="EO32" s="310"/>
      <c r="EP32" s="309"/>
      <c r="EQ32" s="311"/>
      <c r="ER32" s="307"/>
      <c r="ES32" s="308"/>
      <c r="ET32" s="309"/>
      <c r="EU32" s="309"/>
      <c r="EV32" s="310"/>
      <c r="EW32" s="310"/>
      <c r="EX32" s="309"/>
      <c r="EY32" s="311"/>
      <c r="EZ32" s="307"/>
      <c r="FA32" s="308"/>
      <c r="FB32" s="309"/>
      <c r="FC32" s="309"/>
      <c r="FD32" s="310"/>
      <c r="FE32" s="310"/>
      <c r="FF32" s="309"/>
      <c r="FG32" s="311"/>
      <c r="FH32" s="307"/>
      <c r="FI32" s="308"/>
      <c r="FJ32" s="309"/>
      <c r="FK32" s="309"/>
      <c r="FL32" s="310"/>
      <c r="FM32" s="310"/>
      <c r="FN32" s="309"/>
      <c r="FO32" s="311"/>
      <c r="FP32" s="307"/>
      <c r="FQ32" s="308"/>
      <c r="FR32" s="309"/>
      <c r="FS32" s="309"/>
      <c r="FT32" s="310"/>
      <c r="FU32" s="310"/>
      <c r="FV32" s="309"/>
      <c r="FW32" s="311"/>
      <c r="FX32" s="307"/>
      <c r="FY32" s="308"/>
      <c r="FZ32" s="309"/>
      <c r="GA32" s="309"/>
      <c r="GB32" s="310"/>
      <c r="GC32" s="310"/>
      <c r="GD32" s="309"/>
      <c r="GE32" s="311"/>
      <c r="GF32" s="307"/>
      <c r="GG32" s="308"/>
      <c r="GH32" s="309"/>
      <c r="GI32" s="309"/>
      <c r="GJ32" s="310"/>
      <c r="GK32" s="310"/>
      <c r="GL32" s="309"/>
      <c r="GM32" s="311"/>
      <c r="GN32" s="307"/>
      <c r="GO32" s="308"/>
      <c r="GP32" s="309"/>
      <c r="GQ32" s="309"/>
      <c r="GR32" s="310"/>
      <c r="GS32" s="310"/>
      <c r="GT32" s="309"/>
      <c r="GU32" s="311"/>
      <c r="GV32" s="307"/>
      <c r="GW32" s="308"/>
      <c r="GX32" s="309"/>
      <c r="GY32" s="309"/>
      <c r="GZ32" s="310"/>
      <c r="HA32" s="310"/>
      <c r="HB32" s="309"/>
      <c r="HC32" s="311"/>
      <c r="HD32" s="307"/>
      <c r="HE32" s="308"/>
      <c r="HF32" s="309"/>
      <c r="HG32" s="309"/>
      <c r="HH32" s="310"/>
      <c r="HI32" s="310"/>
      <c r="HJ32" s="309"/>
      <c r="HK32" s="311"/>
      <c r="HL32" s="307"/>
      <c r="HM32" s="308"/>
      <c r="HN32" s="309"/>
      <c r="HO32" s="309"/>
      <c r="HP32" s="310"/>
      <c r="HQ32" s="310"/>
      <c r="HR32" s="309"/>
      <c r="HS32" s="311"/>
      <c r="HT32" s="307"/>
      <c r="HU32" s="308"/>
      <c r="HV32" s="309"/>
      <c r="HW32" s="309"/>
      <c r="HX32" s="310"/>
      <c r="HY32" s="310"/>
      <c r="HZ32" s="309"/>
      <c r="IA32" s="311"/>
      <c r="IB32" s="307"/>
      <c r="IC32" s="308"/>
      <c r="ID32" s="309"/>
      <c r="IE32" s="309"/>
      <c r="IF32" s="310"/>
      <c r="IG32" s="310"/>
      <c r="IH32" s="309"/>
      <c r="II32" s="311"/>
      <c r="IJ32" s="307"/>
      <c r="IK32" s="308"/>
      <c r="IL32" s="309"/>
      <c r="IM32" s="309"/>
      <c r="IN32" s="310"/>
      <c r="IO32" s="310"/>
      <c r="IP32" s="309"/>
      <c r="IQ32" s="311"/>
      <c r="IR32" s="307"/>
      <c r="IS32" s="308"/>
    </row>
    <row r="33" spans="1:253" s="306" customFormat="1" ht="38.25">
      <c r="A33" s="300">
        <v>1.04</v>
      </c>
      <c r="B33" s="305" t="s">
        <v>695</v>
      </c>
      <c r="C33" s="302" t="s">
        <v>459</v>
      </c>
      <c r="D33" s="303">
        <v>20</v>
      </c>
      <c r="E33" s="601">
        <v>0</v>
      </c>
      <c r="F33" s="606">
        <f>E33*D33</f>
        <v>0</v>
      </c>
      <c r="G33" s="607"/>
      <c r="H33" s="608"/>
      <c r="I33" s="609"/>
      <c r="J33" s="551">
        <f>E33*1.2</f>
        <v>0</v>
      </c>
      <c r="K33" s="517">
        <f>D33*J33</f>
        <v>0</v>
      </c>
      <c r="L33" s="307"/>
      <c r="M33" s="308"/>
      <c r="N33" s="309"/>
      <c r="O33" s="309"/>
      <c r="P33" s="310"/>
      <c r="Q33" s="310"/>
      <c r="R33" s="309"/>
      <c r="S33" s="311"/>
      <c r="T33" s="307"/>
      <c r="U33" s="308"/>
      <c r="V33" s="309"/>
      <c r="W33" s="309"/>
      <c r="X33" s="310"/>
      <c r="Y33" s="310"/>
      <c r="Z33" s="309"/>
      <c r="AA33" s="311"/>
      <c r="AB33" s="307"/>
      <c r="AC33" s="308"/>
      <c r="AD33" s="309"/>
      <c r="AE33" s="309"/>
      <c r="AF33" s="310"/>
      <c r="AG33" s="310"/>
      <c r="AH33" s="309"/>
      <c r="AI33" s="311"/>
      <c r="AJ33" s="307"/>
      <c r="AK33" s="308"/>
      <c r="AL33" s="309"/>
      <c r="AM33" s="309"/>
      <c r="AN33" s="310"/>
      <c r="AO33" s="310"/>
      <c r="AP33" s="309"/>
      <c r="AQ33" s="311"/>
      <c r="AR33" s="307"/>
      <c r="AS33" s="308"/>
      <c r="AT33" s="309"/>
      <c r="AU33" s="309"/>
      <c r="AV33" s="310"/>
      <c r="AW33" s="310"/>
      <c r="AX33" s="309"/>
      <c r="AY33" s="311"/>
      <c r="AZ33" s="307"/>
      <c r="BA33" s="308"/>
      <c r="BB33" s="309"/>
      <c r="BC33" s="309"/>
      <c r="BD33" s="310"/>
      <c r="BE33" s="310"/>
      <c r="BF33" s="309"/>
      <c r="BG33" s="311"/>
      <c r="BH33" s="307"/>
      <c r="BI33" s="308"/>
      <c r="BJ33" s="309"/>
      <c r="BK33" s="309"/>
      <c r="BL33" s="310"/>
      <c r="BM33" s="310"/>
      <c r="BN33" s="309"/>
      <c r="BO33" s="311"/>
      <c r="BP33" s="307"/>
      <c r="BQ33" s="308"/>
      <c r="BR33" s="309"/>
      <c r="BS33" s="309"/>
      <c r="BT33" s="310"/>
      <c r="BU33" s="310"/>
      <c r="BV33" s="309"/>
      <c r="BW33" s="311"/>
      <c r="BX33" s="307"/>
      <c r="BY33" s="308"/>
      <c r="BZ33" s="309"/>
      <c r="CA33" s="309"/>
      <c r="CB33" s="310"/>
      <c r="CC33" s="310"/>
      <c r="CD33" s="309"/>
      <c r="CE33" s="311"/>
      <c r="CF33" s="307"/>
      <c r="CG33" s="308"/>
      <c r="CH33" s="309"/>
      <c r="CI33" s="309"/>
      <c r="CJ33" s="310"/>
      <c r="CK33" s="310"/>
      <c r="CL33" s="309"/>
      <c r="CM33" s="311"/>
      <c r="CN33" s="307"/>
      <c r="CO33" s="308"/>
      <c r="CP33" s="309"/>
      <c r="CQ33" s="309"/>
      <c r="CR33" s="310"/>
      <c r="CS33" s="310"/>
      <c r="CT33" s="309"/>
      <c r="CU33" s="311"/>
      <c r="CV33" s="307"/>
      <c r="CW33" s="308"/>
      <c r="CX33" s="309"/>
      <c r="CY33" s="309"/>
      <c r="CZ33" s="310"/>
      <c r="DA33" s="310"/>
      <c r="DB33" s="309"/>
      <c r="DC33" s="311"/>
      <c r="DD33" s="307"/>
      <c r="DE33" s="308"/>
      <c r="DF33" s="309"/>
      <c r="DG33" s="309"/>
      <c r="DH33" s="310"/>
      <c r="DI33" s="310"/>
      <c r="DJ33" s="309"/>
      <c r="DK33" s="311"/>
      <c r="DL33" s="307"/>
      <c r="DM33" s="308"/>
      <c r="DN33" s="309"/>
      <c r="DO33" s="309"/>
      <c r="DP33" s="310"/>
      <c r="DQ33" s="310"/>
      <c r="DR33" s="309"/>
      <c r="DS33" s="311"/>
      <c r="DT33" s="307"/>
      <c r="DU33" s="308"/>
      <c r="DV33" s="309"/>
      <c r="DW33" s="309"/>
      <c r="DX33" s="310"/>
      <c r="DY33" s="310"/>
      <c r="DZ33" s="309"/>
      <c r="EA33" s="311"/>
      <c r="EB33" s="307"/>
      <c r="EC33" s="308"/>
      <c r="ED33" s="309"/>
      <c r="EE33" s="309"/>
      <c r="EF33" s="310"/>
      <c r="EG33" s="310"/>
      <c r="EH33" s="309"/>
      <c r="EI33" s="311"/>
      <c r="EJ33" s="307"/>
      <c r="EK33" s="308"/>
      <c r="EL33" s="309"/>
      <c r="EM33" s="309"/>
      <c r="EN33" s="310"/>
      <c r="EO33" s="310"/>
      <c r="EP33" s="309"/>
      <c r="EQ33" s="311"/>
      <c r="ER33" s="307"/>
      <c r="ES33" s="308"/>
      <c r="ET33" s="309"/>
      <c r="EU33" s="309"/>
      <c r="EV33" s="310"/>
      <c r="EW33" s="310"/>
      <c r="EX33" s="309"/>
      <c r="EY33" s="311"/>
      <c r="EZ33" s="307"/>
      <c r="FA33" s="308"/>
      <c r="FB33" s="309"/>
      <c r="FC33" s="309"/>
      <c r="FD33" s="310"/>
      <c r="FE33" s="310"/>
      <c r="FF33" s="309"/>
      <c r="FG33" s="311"/>
      <c r="FH33" s="307"/>
      <c r="FI33" s="308"/>
      <c r="FJ33" s="309"/>
      <c r="FK33" s="309"/>
      <c r="FL33" s="310"/>
      <c r="FM33" s="310"/>
      <c r="FN33" s="309"/>
      <c r="FO33" s="311"/>
      <c r="FP33" s="307"/>
      <c r="FQ33" s="308"/>
      <c r="FR33" s="309"/>
      <c r="FS33" s="309"/>
      <c r="FT33" s="310"/>
      <c r="FU33" s="310"/>
      <c r="FV33" s="309"/>
      <c r="FW33" s="311"/>
      <c r="FX33" s="307"/>
      <c r="FY33" s="308"/>
      <c r="FZ33" s="309"/>
      <c r="GA33" s="309"/>
      <c r="GB33" s="310"/>
      <c r="GC33" s="310"/>
      <c r="GD33" s="309"/>
      <c r="GE33" s="311"/>
      <c r="GF33" s="307"/>
      <c r="GG33" s="308"/>
      <c r="GH33" s="309"/>
      <c r="GI33" s="309"/>
      <c r="GJ33" s="310"/>
      <c r="GK33" s="310"/>
      <c r="GL33" s="309"/>
      <c r="GM33" s="311"/>
      <c r="GN33" s="307"/>
      <c r="GO33" s="308"/>
      <c r="GP33" s="309"/>
      <c r="GQ33" s="309"/>
      <c r="GR33" s="310"/>
      <c r="GS33" s="310"/>
      <c r="GT33" s="309"/>
      <c r="GU33" s="311"/>
      <c r="GV33" s="307"/>
      <c r="GW33" s="308"/>
      <c r="GX33" s="309"/>
      <c r="GY33" s="309"/>
      <c r="GZ33" s="310"/>
      <c r="HA33" s="310"/>
      <c r="HB33" s="309"/>
      <c r="HC33" s="311"/>
      <c r="HD33" s="307"/>
      <c r="HE33" s="308"/>
      <c r="HF33" s="309"/>
      <c r="HG33" s="309"/>
      <c r="HH33" s="310"/>
      <c r="HI33" s="310"/>
      <c r="HJ33" s="309"/>
      <c r="HK33" s="311"/>
      <c r="HL33" s="307"/>
      <c r="HM33" s="308"/>
      <c r="HN33" s="309"/>
      <c r="HO33" s="309"/>
      <c r="HP33" s="310"/>
      <c r="HQ33" s="310"/>
      <c r="HR33" s="309"/>
      <c r="HS33" s="311"/>
      <c r="HT33" s="307"/>
      <c r="HU33" s="308"/>
      <c r="HV33" s="309"/>
      <c r="HW33" s="309"/>
      <c r="HX33" s="310"/>
      <c r="HY33" s="310"/>
      <c r="HZ33" s="309"/>
      <c r="IA33" s="311"/>
      <c r="IB33" s="307"/>
      <c r="IC33" s="308"/>
      <c r="ID33" s="309"/>
      <c r="IE33" s="309"/>
      <c r="IF33" s="310"/>
      <c r="IG33" s="310"/>
      <c r="IH33" s="309"/>
      <c r="II33" s="311"/>
      <c r="IJ33" s="307"/>
      <c r="IK33" s="308"/>
      <c r="IL33" s="309"/>
      <c r="IM33" s="309"/>
      <c r="IN33" s="310"/>
      <c r="IO33" s="310"/>
      <c r="IP33" s="309"/>
      <c r="IQ33" s="311"/>
      <c r="IR33" s="307"/>
      <c r="IS33" s="308"/>
    </row>
    <row r="34" spans="1:253" s="306" customFormat="1" ht="38.25">
      <c r="A34" s="300">
        <v>1.05</v>
      </c>
      <c r="B34" s="305" t="s">
        <v>696</v>
      </c>
      <c r="C34" s="312"/>
      <c r="D34" s="279"/>
      <c r="E34" s="610"/>
      <c r="F34" s="611"/>
      <c r="G34" s="612"/>
      <c r="H34" s="613"/>
      <c r="I34" s="614"/>
      <c r="J34" s="615"/>
      <c r="K34" s="616"/>
      <c r="L34" s="307"/>
      <c r="M34" s="308"/>
      <c r="N34" s="309"/>
      <c r="O34" s="309"/>
      <c r="P34" s="310"/>
      <c r="Q34" s="310"/>
      <c r="R34" s="309"/>
      <c r="S34" s="311"/>
      <c r="T34" s="307"/>
      <c r="U34" s="308"/>
      <c r="V34" s="309"/>
      <c r="W34" s="309"/>
      <c r="X34" s="310"/>
      <c r="Y34" s="310"/>
      <c r="Z34" s="309"/>
      <c r="AA34" s="311"/>
      <c r="AB34" s="307"/>
      <c r="AC34" s="308"/>
      <c r="AD34" s="309"/>
      <c r="AE34" s="309"/>
      <c r="AF34" s="310"/>
      <c r="AG34" s="310"/>
      <c r="AH34" s="309"/>
      <c r="AI34" s="311"/>
      <c r="AJ34" s="307"/>
      <c r="AK34" s="308"/>
      <c r="AL34" s="309"/>
      <c r="AM34" s="309"/>
      <c r="AN34" s="310"/>
      <c r="AO34" s="310"/>
      <c r="AP34" s="309"/>
      <c r="AQ34" s="311"/>
      <c r="AR34" s="307"/>
      <c r="AS34" s="308"/>
      <c r="AT34" s="309"/>
      <c r="AU34" s="309"/>
      <c r="AV34" s="310"/>
      <c r="AW34" s="310"/>
      <c r="AX34" s="309"/>
      <c r="AY34" s="311"/>
      <c r="AZ34" s="307"/>
      <c r="BA34" s="308"/>
      <c r="BB34" s="309"/>
      <c r="BC34" s="309"/>
      <c r="BD34" s="310"/>
      <c r="BE34" s="310"/>
      <c r="BF34" s="309"/>
      <c r="BG34" s="311"/>
      <c r="BH34" s="307"/>
      <c r="BI34" s="308"/>
      <c r="BJ34" s="309"/>
      <c r="BK34" s="309"/>
      <c r="BL34" s="310"/>
      <c r="BM34" s="310"/>
      <c r="BN34" s="309"/>
      <c r="BO34" s="311"/>
      <c r="BP34" s="307"/>
      <c r="BQ34" s="308"/>
      <c r="BR34" s="309"/>
      <c r="BS34" s="309"/>
      <c r="BT34" s="310"/>
      <c r="BU34" s="310"/>
      <c r="BV34" s="309"/>
      <c r="BW34" s="311"/>
      <c r="BX34" s="307"/>
      <c r="BY34" s="308"/>
      <c r="BZ34" s="309"/>
      <c r="CA34" s="309"/>
      <c r="CB34" s="310"/>
      <c r="CC34" s="310"/>
      <c r="CD34" s="309"/>
      <c r="CE34" s="311"/>
      <c r="CF34" s="307"/>
      <c r="CG34" s="308"/>
      <c r="CH34" s="309"/>
      <c r="CI34" s="309"/>
      <c r="CJ34" s="310"/>
      <c r="CK34" s="310"/>
      <c r="CL34" s="309"/>
      <c r="CM34" s="311"/>
      <c r="CN34" s="307"/>
      <c r="CO34" s="308"/>
      <c r="CP34" s="309"/>
      <c r="CQ34" s="309"/>
      <c r="CR34" s="310"/>
      <c r="CS34" s="310"/>
      <c r="CT34" s="309"/>
      <c r="CU34" s="311"/>
      <c r="CV34" s="307"/>
      <c r="CW34" s="308"/>
      <c r="CX34" s="309"/>
      <c r="CY34" s="309"/>
      <c r="CZ34" s="310"/>
      <c r="DA34" s="310"/>
      <c r="DB34" s="309"/>
      <c r="DC34" s="311"/>
      <c r="DD34" s="307"/>
      <c r="DE34" s="308"/>
      <c r="DF34" s="309"/>
      <c r="DG34" s="309"/>
      <c r="DH34" s="310"/>
      <c r="DI34" s="310"/>
      <c r="DJ34" s="309"/>
      <c r="DK34" s="311"/>
      <c r="DL34" s="307"/>
      <c r="DM34" s="308"/>
      <c r="DN34" s="309"/>
      <c r="DO34" s="309"/>
      <c r="DP34" s="310"/>
      <c r="DQ34" s="310"/>
      <c r="DR34" s="309"/>
      <c r="DS34" s="311"/>
      <c r="DT34" s="307"/>
      <c r="DU34" s="308"/>
      <c r="DV34" s="309"/>
      <c r="DW34" s="309"/>
      <c r="DX34" s="310"/>
      <c r="DY34" s="310"/>
      <c r="DZ34" s="309"/>
      <c r="EA34" s="311"/>
      <c r="EB34" s="307"/>
      <c r="EC34" s="308"/>
      <c r="ED34" s="309"/>
      <c r="EE34" s="309"/>
      <c r="EF34" s="310"/>
      <c r="EG34" s="310"/>
      <c r="EH34" s="309"/>
      <c r="EI34" s="311"/>
      <c r="EJ34" s="307"/>
      <c r="EK34" s="308"/>
      <c r="EL34" s="309"/>
      <c r="EM34" s="309"/>
      <c r="EN34" s="310"/>
      <c r="EO34" s="310"/>
      <c r="EP34" s="309"/>
      <c r="EQ34" s="311"/>
      <c r="ER34" s="307"/>
      <c r="ES34" s="308"/>
      <c r="ET34" s="309"/>
      <c r="EU34" s="309"/>
      <c r="EV34" s="310"/>
      <c r="EW34" s="310"/>
      <c r="EX34" s="309"/>
      <c r="EY34" s="311"/>
      <c r="EZ34" s="307"/>
      <c r="FA34" s="308"/>
      <c r="FB34" s="309"/>
      <c r="FC34" s="309"/>
      <c r="FD34" s="310"/>
      <c r="FE34" s="310"/>
      <c r="FF34" s="309"/>
      <c r="FG34" s="311"/>
      <c r="FH34" s="307"/>
      <c r="FI34" s="308"/>
      <c r="FJ34" s="309"/>
      <c r="FK34" s="309"/>
      <c r="FL34" s="310"/>
      <c r="FM34" s="310"/>
      <c r="FN34" s="309"/>
      <c r="FO34" s="311"/>
      <c r="FP34" s="307"/>
      <c r="FQ34" s="308"/>
      <c r="FR34" s="309"/>
      <c r="FS34" s="309"/>
      <c r="FT34" s="310"/>
      <c r="FU34" s="310"/>
      <c r="FV34" s="309"/>
      <c r="FW34" s="311"/>
      <c r="FX34" s="307"/>
      <c r="FY34" s="308"/>
      <c r="FZ34" s="309"/>
      <c r="GA34" s="309"/>
      <c r="GB34" s="310"/>
      <c r="GC34" s="310"/>
      <c r="GD34" s="309"/>
      <c r="GE34" s="311"/>
      <c r="GF34" s="307"/>
      <c r="GG34" s="308"/>
      <c r="GH34" s="309"/>
      <c r="GI34" s="309"/>
      <c r="GJ34" s="310"/>
      <c r="GK34" s="310"/>
      <c r="GL34" s="309"/>
      <c r="GM34" s="311"/>
      <c r="GN34" s="307"/>
      <c r="GO34" s="308"/>
      <c r="GP34" s="309"/>
      <c r="GQ34" s="309"/>
      <c r="GR34" s="310"/>
      <c r="GS34" s="310"/>
      <c r="GT34" s="309"/>
      <c r="GU34" s="311"/>
      <c r="GV34" s="307"/>
      <c r="GW34" s="308"/>
      <c r="GX34" s="309"/>
      <c r="GY34" s="309"/>
      <c r="GZ34" s="310"/>
      <c r="HA34" s="310"/>
      <c r="HB34" s="309"/>
      <c r="HC34" s="311"/>
      <c r="HD34" s="307"/>
      <c r="HE34" s="308"/>
      <c r="HF34" s="309"/>
      <c r="HG34" s="309"/>
      <c r="HH34" s="310"/>
      <c r="HI34" s="310"/>
      <c r="HJ34" s="309"/>
      <c r="HK34" s="311"/>
      <c r="HL34" s="307"/>
      <c r="HM34" s="308"/>
      <c r="HN34" s="309"/>
      <c r="HO34" s="309"/>
      <c r="HP34" s="310"/>
      <c r="HQ34" s="310"/>
      <c r="HR34" s="309"/>
      <c r="HS34" s="311"/>
      <c r="HT34" s="307"/>
      <c r="HU34" s="308"/>
      <c r="HV34" s="309"/>
      <c r="HW34" s="309"/>
      <c r="HX34" s="310"/>
      <c r="HY34" s="310"/>
      <c r="HZ34" s="309"/>
      <c r="IA34" s="311"/>
      <c r="IB34" s="307"/>
      <c r="IC34" s="308"/>
      <c r="ID34" s="309"/>
      <c r="IE34" s="309"/>
      <c r="IF34" s="310"/>
      <c r="IG34" s="310"/>
      <c r="IH34" s="309"/>
      <c r="II34" s="311"/>
      <c r="IJ34" s="307"/>
      <c r="IK34" s="308"/>
      <c r="IL34" s="309"/>
      <c r="IM34" s="309"/>
      <c r="IN34" s="310"/>
      <c r="IO34" s="310"/>
      <c r="IP34" s="309"/>
      <c r="IQ34" s="311"/>
      <c r="IR34" s="307"/>
      <c r="IS34" s="308"/>
    </row>
    <row r="35" spans="1:253" s="306" customFormat="1" ht="13.5">
      <c r="A35" s="300"/>
      <c r="B35" s="305" t="s">
        <v>461</v>
      </c>
      <c r="C35" s="312" t="s">
        <v>459</v>
      </c>
      <c r="D35" s="279">
        <f>110*2</f>
        <v>220</v>
      </c>
      <c r="E35" s="617">
        <v>0</v>
      </c>
      <c r="F35" s="611">
        <f aca="true" t="shared" si="0" ref="F35:F40">E35*D35</f>
        <v>0</v>
      </c>
      <c r="G35" s="618"/>
      <c r="H35" s="613"/>
      <c r="I35" s="614"/>
      <c r="J35" s="615">
        <f aca="true" t="shared" si="1" ref="J35:J40">E35*1.2</f>
        <v>0</v>
      </c>
      <c r="K35" s="616">
        <f aca="true" t="shared" si="2" ref="K35:K40">D35*J35</f>
        <v>0</v>
      </c>
      <c r="L35" s="307"/>
      <c r="M35" s="308"/>
      <c r="N35" s="309"/>
      <c r="O35" s="309"/>
      <c r="P35" s="310"/>
      <c r="Q35" s="310"/>
      <c r="R35" s="309"/>
      <c r="S35" s="311"/>
      <c r="T35" s="307"/>
      <c r="U35" s="308"/>
      <c r="V35" s="309"/>
      <c r="W35" s="309"/>
      <c r="X35" s="310"/>
      <c r="Y35" s="310"/>
      <c r="Z35" s="309"/>
      <c r="AA35" s="311"/>
      <c r="AB35" s="307"/>
      <c r="AC35" s="308"/>
      <c r="AD35" s="309"/>
      <c r="AE35" s="309"/>
      <c r="AF35" s="310"/>
      <c r="AG35" s="310"/>
      <c r="AH35" s="309"/>
      <c r="AI35" s="311"/>
      <c r="AJ35" s="307"/>
      <c r="AK35" s="308"/>
      <c r="AL35" s="309"/>
      <c r="AM35" s="309"/>
      <c r="AN35" s="310"/>
      <c r="AO35" s="310"/>
      <c r="AP35" s="309"/>
      <c r="AQ35" s="311"/>
      <c r="AR35" s="307"/>
      <c r="AS35" s="308"/>
      <c r="AT35" s="309"/>
      <c r="AU35" s="309"/>
      <c r="AV35" s="310"/>
      <c r="AW35" s="310"/>
      <c r="AX35" s="309"/>
      <c r="AY35" s="311"/>
      <c r="AZ35" s="307"/>
      <c r="BA35" s="308"/>
      <c r="BB35" s="309"/>
      <c r="BC35" s="309"/>
      <c r="BD35" s="310"/>
      <c r="BE35" s="310"/>
      <c r="BF35" s="309"/>
      <c r="BG35" s="311"/>
      <c r="BH35" s="307"/>
      <c r="BI35" s="308"/>
      <c r="BJ35" s="309"/>
      <c r="BK35" s="309"/>
      <c r="BL35" s="310"/>
      <c r="BM35" s="310"/>
      <c r="BN35" s="309"/>
      <c r="BO35" s="311"/>
      <c r="BP35" s="307"/>
      <c r="BQ35" s="308"/>
      <c r="BR35" s="309"/>
      <c r="BS35" s="309"/>
      <c r="BT35" s="310"/>
      <c r="BU35" s="310"/>
      <c r="BV35" s="309"/>
      <c r="BW35" s="311"/>
      <c r="BX35" s="307"/>
      <c r="BY35" s="308"/>
      <c r="BZ35" s="309"/>
      <c r="CA35" s="309"/>
      <c r="CB35" s="310"/>
      <c r="CC35" s="310"/>
      <c r="CD35" s="309"/>
      <c r="CE35" s="311"/>
      <c r="CF35" s="307"/>
      <c r="CG35" s="308"/>
      <c r="CH35" s="309"/>
      <c r="CI35" s="309"/>
      <c r="CJ35" s="310"/>
      <c r="CK35" s="310"/>
      <c r="CL35" s="309"/>
      <c r="CM35" s="311"/>
      <c r="CN35" s="307"/>
      <c r="CO35" s="308"/>
      <c r="CP35" s="309"/>
      <c r="CQ35" s="309"/>
      <c r="CR35" s="310"/>
      <c r="CS35" s="310"/>
      <c r="CT35" s="309"/>
      <c r="CU35" s="311"/>
      <c r="CV35" s="307"/>
      <c r="CW35" s="308"/>
      <c r="CX35" s="309"/>
      <c r="CY35" s="309"/>
      <c r="CZ35" s="310"/>
      <c r="DA35" s="310"/>
      <c r="DB35" s="309"/>
      <c r="DC35" s="311"/>
      <c r="DD35" s="307"/>
      <c r="DE35" s="308"/>
      <c r="DF35" s="309"/>
      <c r="DG35" s="309"/>
      <c r="DH35" s="310"/>
      <c r="DI35" s="310"/>
      <c r="DJ35" s="309"/>
      <c r="DK35" s="311"/>
      <c r="DL35" s="307"/>
      <c r="DM35" s="308"/>
      <c r="DN35" s="309"/>
      <c r="DO35" s="309"/>
      <c r="DP35" s="310"/>
      <c r="DQ35" s="310"/>
      <c r="DR35" s="309"/>
      <c r="DS35" s="311"/>
      <c r="DT35" s="307"/>
      <c r="DU35" s="308"/>
      <c r="DV35" s="309"/>
      <c r="DW35" s="309"/>
      <c r="DX35" s="310"/>
      <c r="DY35" s="310"/>
      <c r="DZ35" s="309"/>
      <c r="EA35" s="311"/>
      <c r="EB35" s="307"/>
      <c r="EC35" s="308"/>
      <c r="ED35" s="309"/>
      <c r="EE35" s="309"/>
      <c r="EF35" s="310"/>
      <c r="EG35" s="310"/>
      <c r="EH35" s="309"/>
      <c r="EI35" s="311"/>
      <c r="EJ35" s="307"/>
      <c r="EK35" s="308"/>
      <c r="EL35" s="309"/>
      <c r="EM35" s="309"/>
      <c r="EN35" s="310"/>
      <c r="EO35" s="310"/>
      <c r="EP35" s="309"/>
      <c r="EQ35" s="311"/>
      <c r="ER35" s="307"/>
      <c r="ES35" s="308"/>
      <c r="ET35" s="309"/>
      <c r="EU35" s="309"/>
      <c r="EV35" s="310"/>
      <c r="EW35" s="310"/>
      <c r="EX35" s="309"/>
      <c r="EY35" s="311"/>
      <c r="EZ35" s="307"/>
      <c r="FA35" s="308"/>
      <c r="FB35" s="309"/>
      <c r="FC35" s="309"/>
      <c r="FD35" s="310"/>
      <c r="FE35" s="310"/>
      <c r="FF35" s="309"/>
      <c r="FG35" s="311"/>
      <c r="FH35" s="307"/>
      <c r="FI35" s="308"/>
      <c r="FJ35" s="309"/>
      <c r="FK35" s="309"/>
      <c r="FL35" s="310"/>
      <c r="FM35" s="310"/>
      <c r="FN35" s="309"/>
      <c r="FO35" s="311"/>
      <c r="FP35" s="307"/>
      <c r="FQ35" s="308"/>
      <c r="FR35" s="309"/>
      <c r="FS35" s="309"/>
      <c r="FT35" s="310"/>
      <c r="FU35" s="310"/>
      <c r="FV35" s="309"/>
      <c r="FW35" s="311"/>
      <c r="FX35" s="307"/>
      <c r="FY35" s="308"/>
      <c r="FZ35" s="309"/>
      <c r="GA35" s="309"/>
      <c r="GB35" s="310"/>
      <c r="GC35" s="310"/>
      <c r="GD35" s="309"/>
      <c r="GE35" s="311"/>
      <c r="GF35" s="307"/>
      <c r="GG35" s="308"/>
      <c r="GH35" s="309"/>
      <c r="GI35" s="309"/>
      <c r="GJ35" s="310"/>
      <c r="GK35" s="310"/>
      <c r="GL35" s="309"/>
      <c r="GM35" s="311"/>
      <c r="GN35" s="307"/>
      <c r="GO35" s="308"/>
      <c r="GP35" s="309"/>
      <c r="GQ35" s="309"/>
      <c r="GR35" s="310"/>
      <c r="GS35" s="310"/>
      <c r="GT35" s="309"/>
      <c r="GU35" s="311"/>
      <c r="GV35" s="307"/>
      <c r="GW35" s="308"/>
      <c r="GX35" s="309"/>
      <c r="GY35" s="309"/>
      <c r="GZ35" s="310"/>
      <c r="HA35" s="310"/>
      <c r="HB35" s="309"/>
      <c r="HC35" s="311"/>
      <c r="HD35" s="307"/>
      <c r="HE35" s="308"/>
      <c r="HF35" s="309"/>
      <c r="HG35" s="309"/>
      <c r="HH35" s="310"/>
      <c r="HI35" s="310"/>
      <c r="HJ35" s="309"/>
      <c r="HK35" s="311"/>
      <c r="HL35" s="307"/>
      <c r="HM35" s="308"/>
      <c r="HN35" s="309"/>
      <c r="HO35" s="309"/>
      <c r="HP35" s="310"/>
      <c r="HQ35" s="310"/>
      <c r="HR35" s="309"/>
      <c r="HS35" s="311"/>
      <c r="HT35" s="307"/>
      <c r="HU35" s="308"/>
      <c r="HV35" s="309"/>
      <c r="HW35" s="309"/>
      <c r="HX35" s="310"/>
      <c r="HY35" s="310"/>
      <c r="HZ35" s="309"/>
      <c r="IA35" s="311"/>
      <c r="IB35" s="307"/>
      <c r="IC35" s="308"/>
      <c r="ID35" s="309"/>
      <c r="IE35" s="309"/>
      <c r="IF35" s="310"/>
      <c r="IG35" s="310"/>
      <c r="IH35" s="309"/>
      <c r="II35" s="311"/>
      <c r="IJ35" s="307"/>
      <c r="IK35" s="308"/>
      <c r="IL35" s="309"/>
      <c r="IM35" s="309"/>
      <c r="IN35" s="310"/>
      <c r="IO35" s="310"/>
      <c r="IP35" s="309"/>
      <c r="IQ35" s="311"/>
      <c r="IR35" s="307"/>
      <c r="IS35" s="308"/>
    </row>
    <row r="36" spans="1:253" s="306" customFormat="1" ht="51">
      <c r="A36" s="300">
        <v>1.06</v>
      </c>
      <c r="B36" s="305" t="s">
        <v>697</v>
      </c>
      <c r="C36" s="302" t="s">
        <v>462</v>
      </c>
      <c r="D36" s="303">
        <v>1</v>
      </c>
      <c r="E36" s="601">
        <v>0</v>
      </c>
      <c r="F36" s="606">
        <f t="shared" si="0"/>
        <v>0</v>
      </c>
      <c r="G36" s="619"/>
      <c r="H36" s="608"/>
      <c r="I36" s="609"/>
      <c r="J36" s="551">
        <f t="shared" si="1"/>
        <v>0</v>
      </c>
      <c r="K36" s="517">
        <f t="shared" si="2"/>
        <v>0</v>
      </c>
      <c r="L36" s="307"/>
      <c r="M36" s="308"/>
      <c r="N36" s="309"/>
      <c r="O36" s="309"/>
      <c r="P36" s="310"/>
      <c r="Q36" s="310"/>
      <c r="R36" s="309"/>
      <c r="S36" s="311"/>
      <c r="T36" s="307"/>
      <c r="U36" s="308"/>
      <c r="V36" s="309"/>
      <c r="W36" s="309"/>
      <c r="X36" s="310"/>
      <c r="Y36" s="310"/>
      <c r="Z36" s="309"/>
      <c r="AA36" s="311"/>
      <c r="AB36" s="307"/>
      <c r="AC36" s="308"/>
      <c r="AD36" s="309"/>
      <c r="AE36" s="309"/>
      <c r="AF36" s="310"/>
      <c r="AG36" s="310"/>
      <c r="AH36" s="309"/>
      <c r="AI36" s="311"/>
      <c r="AJ36" s="307"/>
      <c r="AK36" s="308"/>
      <c r="AL36" s="309"/>
      <c r="AM36" s="309"/>
      <c r="AN36" s="310"/>
      <c r="AO36" s="310"/>
      <c r="AP36" s="309"/>
      <c r="AQ36" s="311"/>
      <c r="AR36" s="307"/>
      <c r="AS36" s="308"/>
      <c r="AT36" s="309"/>
      <c r="AU36" s="309"/>
      <c r="AV36" s="310"/>
      <c r="AW36" s="310"/>
      <c r="AX36" s="309"/>
      <c r="AY36" s="311"/>
      <c r="AZ36" s="307"/>
      <c r="BA36" s="308"/>
      <c r="BB36" s="309"/>
      <c r="BC36" s="309"/>
      <c r="BD36" s="310"/>
      <c r="BE36" s="310"/>
      <c r="BF36" s="309"/>
      <c r="BG36" s="311"/>
      <c r="BH36" s="307"/>
      <c r="BI36" s="308"/>
      <c r="BJ36" s="309"/>
      <c r="BK36" s="309"/>
      <c r="BL36" s="310"/>
      <c r="BM36" s="310"/>
      <c r="BN36" s="309"/>
      <c r="BO36" s="311"/>
      <c r="BP36" s="307"/>
      <c r="BQ36" s="308"/>
      <c r="BR36" s="309"/>
      <c r="BS36" s="309"/>
      <c r="BT36" s="310"/>
      <c r="BU36" s="310"/>
      <c r="BV36" s="309"/>
      <c r="BW36" s="311"/>
      <c r="BX36" s="307"/>
      <c r="BY36" s="308"/>
      <c r="BZ36" s="309"/>
      <c r="CA36" s="309"/>
      <c r="CB36" s="310"/>
      <c r="CC36" s="310"/>
      <c r="CD36" s="309"/>
      <c r="CE36" s="311"/>
      <c r="CF36" s="307"/>
      <c r="CG36" s="308"/>
      <c r="CH36" s="309"/>
      <c r="CI36" s="309"/>
      <c r="CJ36" s="310"/>
      <c r="CK36" s="310"/>
      <c r="CL36" s="309"/>
      <c r="CM36" s="311"/>
      <c r="CN36" s="307"/>
      <c r="CO36" s="308"/>
      <c r="CP36" s="309"/>
      <c r="CQ36" s="309"/>
      <c r="CR36" s="310"/>
      <c r="CS36" s="310"/>
      <c r="CT36" s="309"/>
      <c r="CU36" s="311"/>
      <c r="CV36" s="307"/>
      <c r="CW36" s="308"/>
      <c r="CX36" s="309"/>
      <c r="CY36" s="309"/>
      <c r="CZ36" s="310"/>
      <c r="DA36" s="310"/>
      <c r="DB36" s="309"/>
      <c r="DC36" s="311"/>
      <c r="DD36" s="307"/>
      <c r="DE36" s="308"/>
      <c r="DF36" s="309"/>
      <c r="DG36" s="309"/>
      <c r="DH36" s="310"/>
      <c r="DI36" s="310"/>
      <c r="DJ36" s="309"/>
      <c r="DK36" s="311"/>
      <c r="DL36" s="307"/>
      <c r="DM36" s="308"/>
      <c r="DN36" s="309"/>
      <c r="DO36" s="309"/>
      <c r="DP36" s="310"/>
      <c r="DQ36" s="310"/>
      <c r="DR36" s="309"/>
      <c r="DS36" s="311"/>
      <c r="DT36" s="307"/>
      <c r="DU36" s="308"/>
      <c r="DV36" s="309"/>
      <c r="DW36" s="309"/>
      <c r="DX36" s="310"/>
      <c r="DY36" s="310"/>
      <c r="DZ36" s="309"/>
      <c r="EA36" s="311"/>
      <c r="EB36" s="307"/>
      <c r="EC36" s="308"/>
      <c r="ED36" s="309"/>
      <c r="EE36" s="309"/>
      <c r="EF36" s="310"/>
      <c r="EG36" s="310"/>
      <c r="EH36" s="309"/>
      <c r="EI36" s="311"/>
      <c r="EJ36" s="307"/>
      <c r="EK36" s="308"/>
      <c r="EL36" s="309"/>
      <c r="EM36" s="309"/>
      <c r="EN36" s="310"/>
      <c r="EO36" s="310"/>
      <c r="EP36" s="309"/>
      <c r="EQ36" s="311"/>
      <c r="ER36" s="307"/>
      <c r="ES36" s="308"/>
      <c r="ET36" s="309"/>
      <c r="EU36" s="309"/>
      <c r="EV36" s="310"/>
      <c r="EW36" s="310"/>
      <c r="EX36" s="309"/>
      <c r="EY36" s="311"/>
      <c r="EZ36" s="307"/>
      <c r="FA36" s="308"/>
      <c r="FB36" s="309"/>
      <c r="FC36" s="309"/>
      <c r="FD36" s="310"/>
      <c r="FE36" s="310"/>
      <c r="FF36" s="309"/>
      <c r="FG36" s="311"/>
      <c r="FH36" s="307"/>
      <c r="FI36" s="308"/>
      <c r="FJ36" s="309"/>
      <c r="FK36" s="309"/>
      <c r="FL36" s="310"/>
      <c r="FM36" s="310"/>
      <c r="FN36" s="309"/>
      <c r="FO36" s="311"/>
      <c r="FP36" s="307"/>
      <c r="FQ36" s="308"/>
      <c r="FR36" s="309"/>
      <c r="FS36" s="309"/>
      <c r="FT36" s="310"/>
      <c r="FU36" s="310"/>
      <c r="FV36" s="309"/>
      <c r="FW36" s="311"/>
      <c r="FX36" s="307"/>
      <c r="FY36" s="308"/>
      <c r="FZ36" s="309"/>
      <c r="GA36" s="309"/>
      <c r="GB36" s="310"/>
      <c r="GC36" s="310"/>
      <c r="GD36" s="309"/>
      <c r="GE36" s="311"/>
      <c r="GF36" s="307"/>
      <c r="GG36" s="308"/>
      <c r="GH36" s="309"/>
      <c r="GI36" s="309"/>
      <c r="GJ36" s="310"/>
      <c r="GK36" s="310"/>
      <c r="GL36" s="309"/>
      <c r="GM36" s="311"/>
      <c r="GN36" s="307"/>
      <c r="GO36" s="308"/>
      <c r="GP36" s="309"/>
      <c r="GQ36" s="309"/>
      <c r="GR36" s="310"/>
      <c r="GS36" s="310"/>
      <c r="GT36" s="309"/>
      <c r="GU36" s="311"/>
      <c r="GV36" s="307"/>
      <c r="GW36" s="308"/>
      <c r="GX36" s="309"/>
      <c r="GY36" s="309"/>
      <c r="GZ36" s="310"/>
      <c r="HA36" s="310"/>
      <c r="HB36" s="309"/>
      <c r="HC36" s="311"/>
      <c r="HD36" s="307"/>
      <c r="HE36" s="308"/>
      <c r="HF36" s="309"/>
      <c r="HG36" s="309"/>
      <c r="HH36" s="310"/>
      <c r="HI36" s="310"/>
      <c r="HJ36" s="309"/>
      <c r="HK36" s="311"/>
      <c r="HL36" s="307"/>
      <c r="HM36" s="308"/>
      <c r="HN36" s="309"/>
      <c r="HO36" s="309"/>
      <c r="HP36" s="310"/>
      <c r="HQ36" s="310"/>
      <c r="HR36" s="309"/>
      <c r="HS36" s="311"/>
      <c r="HT36" s="307"/>
      <c r="HU36" s="308"/>
      <c r="HV36" s="309"/>
      <c r="HW36" s="309"/>
      <c r="HX36" s="310"/>
      <c r="HY36" s="310"/>
      <c r="HZ36" s="309"/>
      <c r="IA36" s="311"/>
      <c r="IB36" s="307"/>
      <c r="IC36" s="308"/>
      <c r="ID36" s="309"/>
      <c r="IE36" s="309"/>
      <c r="IF36" s="310"/>
      <c r="IG36" s="310"/>
      <c r="IH36" s="309"/>
      <c r="II36" s="311"/>
      <c r="IJ36" s="307"/>
      <c r="IK36" s="308"/>
      <c r="IL36" s="309"/>
      <c r="IM36" s="309"/>
      <c r="IN36" s="310"/>
      <c r="IO36" s="310"/>
      <c r="IP36" s="309"/>
      <c r="IQ36" s="311"/>
      <c r="IR36" s="307"/>
      <c r="IS36" s="308"/>
    </row>
    <row r="37" spans="1:253" s="306" customFormat="1" ht="38.25">
      <c r="A37" s="300">
        <v>1.07</v>
      </c>
      <c r="B37" s="305" t="s">
        <v>698</v>
      </c>
      <c r="C37" s="302" t="s">
        <v>462</v>
      </c>
      <c r="D37" s="303">
        <v>2</v>
      </c>
      <c r="E37" s="601">
        <v>0</v>
      </c>
      <c r="F37" s="606">
        <f t="shared" si="0"/>
        <v>0</v>
      </c>
      <c r="G37" s="619"/>
      <c r="H37" s="608"/>
      <c r="I37" s="609"/>
      <c r="J37" s="551">
        <f t="shared" si="1"/>
        <v>0</v>
      </c>
      <c r="K37" s="517">
        <f t="shared" si="2"/>
        <v>0</v>
      </c>
      <c r="L37" s="307"/>
      <c r="M37" s="308"/>
      <c r="N37" s="309"/>
      <c r="O37" s="309"/>
      <c r="P37" s="310"/>
      <c r="Q37" s="310"/>
      <c r="R37" s="309"/>
      <c r="S37" s="311"/>
      <c r="T37" s="307"/>
      <c r="U37" s="308"/>
      <c r="V37" s="309"/>
      <c r="W37" s="309"/>
      <c r="X37" s="310"/>
      <c r="Y37" s="310"/>
      <c r="Z37" s="309"/>
      <c r="AA37" s="311"/>
      <c r="AB37" s="307"/>
      <c r="AC37" s="308"/>
      <c r="AD37" s="309"/>
      <c r="AE37" s="309"/>
      <c r="AF37" s="310"/>
      <c r="AG37" s="310"/>
      <c r="AH37" s="309"/>
      <c r="AI37" s="311"/>
      <c r="AJ37" s="307"/>
      <c r="AK37" s="308"/>
      <c r="AL37" s="309"/>
      <c r="AM37" s="309"/>
      <c r="AN37" s="310"/>
      <c r="AO37" s="310"/>
      <c r="AP37" s="309"/>
      <c r="AQ37" s="311"/>
      <c r="AR37" s="307"/>
      <c r="AS37" s="308"/>
      <c r="AT37" s="309"/>
      <c r="AU37" s="309"/>
      <c r="AV37" s="310"/>
      <c r="AW37" s="310"/>
      <c r="AX37" s="309"/>
      <c r="AY37" s="311"/>
      <c r="AZ37" s="307"/>
      <c r="BA37" s="308"/>
      <c r="BB37" s="309"/>
      <c r="BC37" s="309"/>
      <c r="BD37" s="310"/>
      <c r="BE37" s="310"/>
      <c r="BF37" s="309"/>
      <c r="BG37" s="311"/>
      <c r="BH37" s="307"/>
      <c r="BI37" s="308"/>
      <c r="BJ37" s="309"/>
      <c r="BK37" s="309"/>
      <c r="BL37" s="310"/>
      <c r="BM37" s="310"/>
      <c r="BN37" s="309"/>
      <c r="BO37" s="311"/>
      <c r="BP37" s="307"/>
      <c r="BQ37" s="308"/>
      <c r="BR37" s="309"/>
      <c r="BS37" s="309"/>
      <c r="BT37" s="310"/>
      <c r="BU37" s="310"/>
      <c r="BV37" s="309"/>
      <c r="BW37" s="311"/>
      <c r="BX37" s="307"/>
      <c r="BY37" s="308"/>
      <c r="BZ37" s="309"/>
      <c r="CA37" s="309"/>
      <c r="CB37" s="310"/>
      <c r="CC37" s="310"/>
      <c r="CD37" s="309"/>
      <c r="CE37" s="311"/>
      <c r="CF37" s="307"/>
      <c r="CG37" s="308"/>
      <c r="CH37" s="309"/>
      <c r="CI37" s="309"/>
      <c r="CJ37" s="310"/>
      <c r="CK37" s="310"/>
      <c r="CL37" s="309"/>
      <c r="CM37" s="311"/>
      <c r="CN37" s="307"/>
      <c r="CO37" s="308"/>
      <c r="CP37" s="309"/>
      <c r="CQ37" s="309"/>
      <c r="CR37" s="310"/>
      <c r="CS37" s="310"/>
      <c r="CT37" s="309"/>
      <c r="CU37" s="311"/>
      <c r="CV37" s="307"/>
      <c r="CW37" s="308"/>
      <c r="CX37" s="309"/>
      <c r="CY37" s="309"/>
      <c r="CZ37" s="310"/>
      <c r="DA37" s="310"/>
      <c r="DB37" s="309"/>
      <c r="DC37" s="311"/>
      <c r="DD37" s="307"/>
      <c r="DE37" s="308"/>
      <c r="DF37" s="309"/>
      <c r="DG37" s="309"/>
      <c r="DH37" s="310"/>
      <c r="DI37" s="310"/>
      <c r="DJ37" s="309"/>
      <c r="DK37" s="311"/>
      <c r="DL37" s="307"/>
      <c r="DM37" s="308"/>
      <c r="DN37" s="309"/>
      <c r="DO37" s="309"/>
      <c r="DP37" s="310"/>
      <c r="DQ37" s="310"/>
      <c r="DR37" s="309"/>
      <c r="DS37" s="311"/>
      <c r="DT37" s="307"/>
      <c r="DU37" s="308"/>
      <c r="DV37" s="309"/>
      <c r="DW37" s="309"/>
      <c r="DX37" s="310"/>
      <c r="DY37" s="310"/>
      <c r="DZ37" s="309"/>
      <c r="EA37" s="311"/>
      <c r="EB37" s="307"/>
      <c r="EC37" s="308"/>
      <c r="ED37" s="309"/>
      <c r="EE37" s="309"/>
      <c r="EF37" s="310"/>
      <c r="EG37" s="310"/>
      <c r="EH37" s="309"/>
      <c r="EI37" s="311"/>
      <c r="EJ37" s="307"/>
      <c r="EK37" s="308"/>
      <c r="EL37" s="309"/>
      <c r="EM37" s="309"/>
      <c r="EN37" s="310"/>
      <c r="EO37" s="310"/>
      <c r="EP37" s="309"/>
      <c r="EQ37" s="311"/>
      <c r="ER37" s="307"/>
      <c r="ES37" s="308"/>
      <c r="ET37" s="309"/>
      <c r="EU37" s="309"/>
      <c r="EV37" s="310"/>
      <c r="EW37" s="310"/>
      <c r="EX37" s="309"/>
      <c r="EY37" s="311"/>
      <c r="EZ37" s="307"/>
      <c r="FA37" s="308"/>
      <c r="FB37" s="309"/>
      <c r="FC37" s="309"/>
      <c r="FD37" s="310"/>
      <c r="FE37" s="310"/>
      <c r="FF37" s="309"/>
      <c r="FG37" s="311"/>
      <c r="FH37" s="307"/>
      <c r="FI37" s="308"/>
      <c r="FJ37" s="309"/>
      <c r="FK37" s="309"/>
      <c r="FL37" s="310"/>
      <c r="FM37" s="310"/>
      <c r="FN37" s="309"/>
      <c r="FO37" s="311"/>
      <c r="FP37" s="307"/>
      <c r="FQ37" s="308"/>
      <c r="FR37" s="309"/>
      <c r="FS37" s="309"/>
      <c r="FT37" s="310"/>
      <c r="FU37" s="310"/>
      <c r="FV37" s="309"/>
      <c r="FW37" s="311"/>
      <c r="FX37" s="307"/>
      <c r="FY37" s="308"/>
      <c r="FZ37" s="309"/>
      <c r="GA37" s="309"/>
      <c r="GB37" s="310"/>
      <c r="GC37" s="310"/>
      <c r="GD37" s="309"/>
      <c r="GE37" s="311"/>
      <c r="GF37" s="307"/>
      <c r="GG37" s="308"/>
      <c r="GH37" s="309"/>
      <c r="GI37" s="309"/>
      <c r="GJ37" s="310"/>
      <c r="GK37" s="310"/>
      <c r="GL37" s="309"/>
      <c r="GM37" s="311"/>
      <c r="GN37" s="307"/>
      <c r="GO37" s="308"/>
      <c r="GP37" s="309"/>
      <c r="GQ37" s="309"/>
      <c r="GR37" s="310"/>
      <c r="GS37" s="310"/>
      <c r="GT37" s="309"/>
      <c r="GU37" s="311"/>
      <c r="GV37" s="307"/>
      <c r="GW37" s="308"/>
      <c r="GX37" s="309"/>
      <c r="GY37" s="309"/>
      <c r="GZ37" s="310"/>
      <c r="HA37" s="310"/>
      <c r="HB37" s="309"/>
      <c r="HC37" s="311"/>
      <c r="HD37" s="307"/>
      <c r="HE37" s="308"/>
      <c r="HF37" s="309"/>
      <c r="HG37" s="309"/>
      <c r="HH37" s="310"/>
      <c r="HI37" s="310"/>
      <c r="HJ37" s="309"/>
      <c r="HK37" s="311"/>
      <c r="HL37" s="307"/>
      <c r="HM37" s="308"/>
      <c r="HN37" s="309"/>
      <c r="HO37" s="309"/>
      <c r="HP37" s="310"/>
      <c r="HQ37" s="310"/>
      <c r="HR37" s="309"/>
      <c r="HS37" s="311"/>
      <c r="HT37" s="307"/>
      <c r="HU37" s="308"/>
      <c r="HV37" s="309"/>
      <c r="HW37" s="309"/>
      <c r="HX37" s="310"/>
      <c r="HY37" s="310"/>
      <c r="HZ37" s="309"/>
      <c r="IA37" s="311"/>
      <c r="IB37" s="307"/>
      <c r="IC37" s="308"/>
      <c r="ID37" s="309"/>
      <c r="IE37" s="309"/>
      <c r="IF37" s="310"/>
      <c r="IG37" s="310"/>
      <c r="IH37" s="309"/>
      <c r="II37" s="311"/>
      <c r="IJ37" s="307"/>
      <c r="IK37" s="308"/>
      <c r="IL37" s="309"/>
      <c r="IM37" s="309"/>
      <c r="IN37" s="310"/>
      <c r="IO37" s="310"/>
      <c r="IP37" s="309"/>
      <c r="IQ37" s="311"/>
      <c r="IR37" s="307"/>
      <c r="IS37" s="308"/>
    </row>
    <row r="38" spans="1:253" s="306" customFormat="1" ht="38.25">
      <c r="A38" s="300">
        <v>1.08</v>
      </c>
      <c r="B38" s="305" t="s">
        <v>699</v>
      </c>
      <c r="C38" s="302" t="s">
        <v>463</v>
      </c>
      <c r="D38" s="303">
        <v>1</v>
      </c>
      <c r="E38" s="601">
        <v>0</v>
      </c>
      <c r="F38" s="606">
        <f t="shared" si="0"/>
        <v>0</v>
      </c>
      <c r="G38" s="607"/>
      <c r="H38" s="608"/>
      <c r="I38" s="609"/>
      <c r="J38" s="551">
        <f t="shared" si="1"/>
        <v>0</v>
      </c>
      <c r="K38" s="517">
        <f t="shared" si="2"/>
        <v>0</v>
      </c>
      <c r="L38" s="307"/>
      <c r="M38" s="308"/>
      <c r="N38" s="309"/>
      <c r="O38" s="309"/>
      <c r="P38" s="310"/>
      <c r="Q38" s="310"/>
      <c r="R38" s="309"/>
      <c r="S38" s="311"/>
      <c r="T38" s="307"/>
      <c r="U38" s="308"/>
      <c r="V38" s="309"/>
      <c r="W38" s="309"/>
      <c r="X38" s="310"/>
      <c r="Y38" s="310"/>
      <c r="Z38" s="309"/>
      <c r="AA38" s="311"/>
      <c r="AB38" s="307"/>
      <c r="AC38" s="308"/>
      <c r="AD38" s="309"/>
      <c r="AE38" s="309"/>
      <c r="AF38" s="310"/>
      <c r="AG38" s="310"/>
      <c r="AH38" s="309"/>
      <c r="AI38" s="311"/>
      <c r="AJ38" s="307"/>
      <c r="AK38" s="308"/>
      <c r="AL38" s="309"/>
      <c r="AM38" s="309"/>
      <c r="AN38" s="310"/>
      <c r="AO38" s="310"/>
      <c r="AP38" s="309"/>
      <c r="AQ38" s="311"/>
      <c r="AR38" s="307"/>
      <c r="AS38" s="308"/>
      <c r="AT38" s="309"/>
      <c r="AU38" s="309"/>
      <c r="AV38" s="310"/>
      <c r="AW38" s="310"/>
      <c r="AX38" s="309"/>
      <c r="AY38" s="311"/>
      <c r="AZ38" s="307"/>
      <c r="BA38" s="308"/>
      <c r="BB38" s="309"/>
      <c r="BC38" s="309"/>
      <c r="BD38" s="310"/>
      <c r="BE38" s="310"/>
      <c r="BF38" s="309"/>
      <c r="BG38" s="311"/>
      <c r="BH38" s="307"/>
      <c r="BI38" s="308"/>
      <c r="BJ38" s="309"/>
      <c r="BK38" s="309"/>
      <c r="BL38" s="310"/>
      <c r="BM38" s="310"/>
      <c r="BN38" s="309"/>
      <c r="BO38" s="311"/>
      <c r="BP38" s="307"/>
      <c r="BQ38" s="308"/>
      <c r="BR38" s="309"/>
      <c r="BS38" s="309"/>
      <c r="BT38" s="310"/>
      <c r="BU38" s="310"/>
      <c r="BV38" s="309"/>
      <c r="BW38" s="311"/>
      <c r="BX38" s="307"/>
      <c r="BY38" s="308"/>
      <c r="BZ38" s="309"/>
      <c r="CA38" s="309"/>
      <c r="CB38" s="310"/>
      <c r="CC38" s="310"/>
      <c r="CD38" s="309"/>
      <c r="CE38" s="311"/>
      <c r="CF38" s="307"/>
      <c r="CG38" s="308"/>
      <c r="CH38" s="309"/>
      <c r="CI38" s="309"/>
      <c r="CJ38" s="310"/>
      <c r="CK38" s="310"/>
      <c r="CL38" s="309"/>
      <c r="CM38" s="311"/>
      <c r="CN38" s="307"/>
      <c r="CO38" s="308"/>
      <c r="CP38" s="309"/>
      <c r="CQ38" s="309"/>
      <c r="CR38" s="310"/>
      <c r="CS38" s="310"/>
      <c r="CT38" s="309"/>
      <c r="CU38" s="311"/>
      <c r="CV38" s="307"/>
      <c r="CW38" s="308"/>
      <c r="CX38" s="309"/>
      <c r="CY38" s="309"/>
      <c r="CZ38" s="310"/>
      <c r="DA38" s="310"/>
      <c r="DB38" s="309"/>
      <c r="DC38" s="311"/>
      <c r="DD38" s="307"/>
      <c r="DE38" s="308"/>
      <c r="DF38" s="309"/>
      <c r="DG38" s="309"/>
      <c r="DH38" s="310"/>
      <c r="DI38" s="310"/>
      <c r="DJ38" s="309"/>
      <c r="DK38" s="311"/>
      <c r="DL38" s="307"/>
      <c r="DM38" s="308"/>
      <c r="DN38" s="309"/>
      <c r="DO38" s="309"/>
      <c r="DP38" s="310"/>
      <c r="DQ38" s="310"/>
      <c r="DR38" s="309"/>
      <c r="DS38" s="311"/>
      <c r="DT38" s="307"/>
      <c r="DU38" s="308"/>
      <c r="DV38" s="309"/>
      <c r="DW38" s="309"/>
      <c r="DX38" s="310"/>
      <c r="DY38" s="310"/>
      <c r="DZ38" s="309"/>
      <c r="EA38" s="311"/>
      <c r="EB38" s="307"/>
      <c r="EC38" s="308"/>
      <c r="ED38" s="309"/>
      <c r="EE38" s="309"/>
      <c r="EF38" s="310"/>
      <c r="EG38" s="310"/>
      <c r="EH38" s="309"/>
      <c r="EI38" s="311"/>
      <c r="EJ38" s="307"/>
      <c r="EK38" s="308"/>
      <c r="EL38" s="309"/>
      <c r="EM38" s="309"/>
      <c r="EN38" s="310"/>
      <c r="EO38" s="310"/>
      <c r="EP38" s="309"/>
      <c r="EQ38" s="311"/>
      <c r="ER38" s="307"/>
      <c r="ES38" s="308"/>
      <c r="ET38" s="309"/>
      <c r="EU38" s="309"/>
      <c r="EV38" s="310"/>
      <c r="EW38" s="310"/>
      <c r="EX38" s="309"/>
      <c r="EY38" s="311"/>
      <c r="EZ38" s="307"/>
      <c r="FA38" s="308"/>
      <c r="FB38" s="309"/>
      <c r="FC38" s="309"/>
      <c r="FD38" s="310"/>
      <c r="FE38" s="310"/>
      <c r="FF38" s="309"/>
      <c r="FG38" s="311"/>
      <c r="FH38" s="307"/>
      <c r="FI38" s="308"/>
      <c r="FJ38" s="309"/>
      <c r="FK38" s="309"/>
      <c r="FL38" s="310"/>
      <c r="FM38" s="310"/>
      <c r="FN38" s="309"/>
      <c r="FO38" s="311"/>
      <c r="FP38" s="307"/>
      <c r="FQ38" s="308"/>
      <c r="FR38" s="309"/>
      <c r="FS38" s="309"/>
      <c r="FT38" s="310"/>
      <c r="FU38" s="310"/>
      <c r="FV38" s="309"/>
      <c r="FW38" s="311"/>
      <c r="FX38" s="307"/>
      <c r="FY38" s="308"/>
      <c r="FZ38" s="309"/>
      <c r="GA38" s="309"/>
      <c r="GB38" s="310"/>
      <c r="GC38" s="310"/>
      <c r="GD38" s="309"/>
      <c r="GE38" s="311"/>
      <c r="GF38" s="307"/>
      <c r="GG38" s="308"/>
      <c r="GH38" s="309"/>
      <c r="GI38" s="309"/>
      <c r="GJ38" s="310"/>
      <c r="GK38" s="310"/>
      <c r="GL38" s="309"/>
      <c r="GM38" s="311"/>
      <c r="GN38" s="307"/>
      <c r="GO38" s="308"/>
      <c r="GP38" s="309"/>
      <c r="GQ38" s="309"/>
      <c r="GR38" s="310"/>
      <c r="GS38" s="310"/>
      <c r="GT38" s="309"/>
      <c r="GU38" s="311"/>
      <c r="GV38" s="307"/>
      <c r="GW38" s="308"/>
      <c r="GX38" s="309"/>
      <c r="GY38" s="309"/>
      <c r="GZ38" s="310"/>
      <c r="HA38" s="310"/>
      <c r="HB38" s="309"/>
      <c r="HC38" s="311"/>
      <c r="HD38" s="307"/>
      <c r="HE38" s="308"/>
      <c r="HF38" s="309"/>
      <c r="HG38" s="309"/>
      <c r="HH38" s="310"/>
      <c r="HI38" s="310"/>
      <c r="HJ38" s="309"/>
      <c r="HK38" s="311"/>
      <c r="HL38" s="307"/>
      <c r="HM38" s="308"/>
      <c r="HN38" s="309"/>
      <c r="HO38" s="309"/>
      <c r="HP38" s="310"/>
      <c r="HQ38" s="310"/>
      <c r="HR38" s="309"/>
      <c r="HS38" s="311"/>
      <c r="HT38" s="307"/>
      <c r="HU38" s="308"/>
      <c r="HV38" s="309"/>
      <c r="HW38" s="309"/>
      <c r="HX38" s="310"/>
      <c r="HY38" s="310"/>
      <c r="HZ38" s="309"/>
      <c r="IA38" s="311"/>
      <c r="IB38" s="307"/>
      <c r="IC38" s="308"/>
      <c r="ID38" s="309"/>
      <c r="IE38" s="309"/>
      <c r="IF38" s="310"/>
      <c r="IG38" s="310"/>
      <c r="IH38" s="309"/>
      <c r="II38" s="311"/>
      <c r="IJ38" s="307"/>
      <c r="IK38" s="308"/>
      <c r="IL38" s="309"/>
      <c r="IM38" s="309"/>
      <c r="IN38" s="310"/>
      <c r="IO38" s="310"/>
      <c r="IP38" s="309"/>
      <c r="IQ38" s="311"/>
      <c r="IR38" s="307"/>
      <c r="IS38" s="308"/>
    </row>
    <row r="39" spans="1:253" s="306" customFormat="1" ht="63.75">
      <c r="A39" s="313">
        <v>1.09</v>
      </c>
      <c r="B39" s="314" t="s">
        <v>700</v>
      </c>
      <c r="C39" s="315" t="s">
        <v>459</v>
      </c>
      <c r="D39" s="316">
        <v>3000</v>
      </c>
      <c r="E39" s="620">
        <v>0</v>
      </c>
      <c r="F39" s="316">
        <f t="shared" si="0"/>
        <v>0</v>
      </c>
      <c r="G39" s="612"/>
      <c r="H39" s="613"/>
      <c r="I39" s="614"/>
      <c r="J39" s="551">
        <f t="shared" si="1"/>
        <v>0</v>
      </c>
      <c r="K39" s="517">
        <f t="shared" si="2"/>
        <v>0</v>
      </c>
      <c r="L39" s="307"/>
      <c r="M39" s="308"/>
      <c r="N39" s="309"/>
      <c r="O39" s="309"/>
      <c r="P39" s="310"/>
      <c r="Q39" s="310"/>
      <c r="R39" s="309"/>
      <c r="S39" s="311"/>
      <c r="T39" s="307"/>
      <c r="U39" s="308"/>
      <c r="V39" s="309"/>
      <c r="W39" s="309"/>
      <c r="X39" s="310"/>
      <c r="Y39" s="310"/>
      <c r="Z39" s="309"/>
      <c r="AA39" s="311"/>
      <c r="AB39" s="307"/>
      <c r="AC39" s="308"/>
      <c r="AD39" s="309"/>
      <c r="AE39" s="309"/>
      <c r="AF39" s="310"/>
      <c r="AG39" s="310"/>
      <c r="AH39" s="309"/>
      <c r="AI39" s="311"/>
      <c r="AJ39" s="307"/>
      <c r="AK39" s="308"/>
      <c r="AL39" s="309"/>
      <c r="AM39" s="309"/>
      <c r="AN39" s="310"/>
      <c r="AO39" s="310"/>
      <c r="AP39" s="309"/>
      <c r="AQ39" s="311"/>
      <c r="AR39" s="307"/>
      <c r="AS39" s="308"/>
      <c r="AT39" s="309"/>
      <c r="AU39" s="309"/>
      <c r="AV39" s="310"/>
      <c r="AW39" s="310"/>
      <c r="AX39" s="309"/>
      <c r="AY39" s="311"/>
      <c r="AZ39" s="307"/>
      <c r="BA39" s="308"/>
      <c r="BB39" s="309"/>
      <c r="BC39" s="309"/>
      <c r="BD39" s="310"/>
      <c r="BE39" s="310"/>
      <c r="BF39" s="309"/>
      <c r="BG39" s="311"/>
      <c r="BH39" s="307"/>
      <c r="BI39" s="308"/>
      <c r="BJ39" s="309"/>
      <c r="BK39" s="309"/>
      <c r="BL39" s="310"/>
      <c r="BM39" s="310"/>
      <c r="BN39" s="309"/>
      <c r="BO39" s="311"/>
      <c r="BP39" s="307"/>
      <c r="BQ39" s="308"/>
      <c r="BR39" s="309"/>
      <c r="BS39" s="309"/>
      <c r="BT39" s="310"/>
      <c r="BU39" s="310"/>
      <c r="BV39" s="309"/>
      <c r="BW39" s="311"/>
      <c r="BX39" s="307"/>
      <c r="BY39" s="308"/>
      <c r="BZ39" s="309"/>
      <c r="CA39" s="309"/>
      <c r="CB39" s="310"/>
      <c r="CC39" s="310"/>
      <c r="CD39" s="309"/>
      <c r="CE39" s="311"/>
      <c r="CF39" s="307"/>
      <c r="CG39" s="308"/>
      <c r="CH39" s="309"/>
      <c r="CI39" s="309"/>
      <c r="CJ39" s="310"/>
      <c r="CK39" s="310"/>
      <c r="CL39" s="309"/>
      <c r="CM39" s="311"/>
      <c r="CN39" s="307"/>
      <c r="CO39" s="308"/>
      <c r="CP39" s="309"/>
      <c r="CQ39" s="309"/>
      <c r="CR39" s="310"/>
      <c r="CS39" s="310"/>
      <c r="CT39" s="309"/>
      <c r="CU39" s="311"/>
      <c r="CV39" s="307"/>
      <c r="CW39" s="308"/>
      <c r="CX39" s="309"/>
      <c r="CY39" s="309"/>
      <c r="CZ39" s="310"/>
      <c r="DA39" s="310"/>
      <c r="DB39" s="309"/>
      <c r="DC39" s="311"/>
      <c r="DD39" s="307"/>
      <c r="DE39" s="308"/>
      <c r="DF39" s="309"/>
      <c r="DG39" s="309"/>
      <c r="DH39" s="310"/>
      <c r="DI39" s="310"/>
      <c r="DJ39" s="309"/>
      <c r="DK39" s="311"/>
      <c r="DL39" s="307"/>
      <c r="DM39" s="308"/>
      <c r="DN39" s="309"/>
      <c r="DO39" s="309"/>
      <c r="DP39" s="310"/>
      <c r="DQ39" s="310"/>
      <c r="DR39" s="309"/>
      <c r="DS39" s="311"/>
      <c r="DT39" s="307"/>
      <c r="DU39" s="308"/>
      <c r="DV39" s="309"/>
      <c r="DW39" s="309"/>
      <c r="DX39" s="310"/>
      <c r="DY39" s="310"/>
      <c r="DZ39" s="309"/>
      <c r="EA39" s="311"/>
      <c r="EB39" s="307"/>
      <c r="EC39" s="308"/>
      <c r="ED39" s="309"/>
      <c r="EE39" s="309"/>
      <c r="EF39" s="310"/>
      <c r="EG39" s="310"/>
      <c r="EH39" s="309"/>
      <c r="EI39" s="311"/>
      <c r="EJ39" s="307"/>
      <c r="EK39" s="308"/>
      <c r="EL39" s="309"/>
      <c r="EM39" s="309"/>
      <c r="EN39" s="310"/>
      <c r="EO39" s="310"/>
      <c r="EP39" s="309"/>
      <c r="EQ39" s="311"/>
      <c r="ER39" s="307"/>
      <c r="ES39" s="308"/>
      <c r="ET39" s="309"/>
      <c r="EU39" s="309"/>
      <c r="EV39" s="310"/>
      <c r="EW39" s="310"/>
      <c r="EX39" s="309"/>
      <c r="EY39" s="311"/>
      <c r="EZ39" s="307"/>
      <c r="FA39" s="308"/>
      <c r="FB39" s="309"/>
      <c r="FC39" s="309"/>
      <c r="FD39" s="310"/>
      <c r="FE39" s="310"/>
      <c r="FF39" s="309"/>
      <c r="FG39" s="311"/>
      <c r="FH39" s="307"/>
      <c r="FI39" s="308"/>
      <c r="FJ39" s="309"/>
      <c r="FK39" s="309"/>
      <c r="FL39" s="310"/>
      <c r="FM39" s="310"/>
      <c r="FN39" s="309"/>
      <c r="FO39" s="311"/>
      <c r="FP39" s="307"/>
      <c r="FQ39" s="308"/>
      <c r="FR39" s="309"/>
      <c r="FS39" s="309"/>
      <c r="FT39" s="310"/>
      <c r="FU39" s="310"/>
      <c r="FV39" s="309"/>
      <c r="FW39" s="311"/>
      <c r="FX39" s="307"/>
      <c r="FY39" s="308"/>
      <c r="FZ39" s="309"/>
      <c r="GA39" s="309"/>
      <c r="GB39" s="310"/>
      <c r="GC39" s="310"/>
      <c r="GD39" s="309"/>
      <c r="GE39" s="311"/>
      <c r="GF39" s="307"/>
      <c r="GG39" s="308"/>
      <c r="GH39" s="309"/>
      <c r="GI39" s="309"/>
      <c r="GJ39" s="310"/>
      <c r="GK39" s="310"/>
      <c r="GL39" s="309"/>
      <c r="GM39" s="311"/>
      <c r="GN39" s="307"/>
      <c r="GO39" s="308"/>
      <c r="GP39" s="309"/>
      <c r="GQ39" s="309"/>
      <c r="GR39" s="310"/>
      <c r="GS39" s="310"/>
      <c r="GT39" s="309"/>
      <c r="GU39" s="311"/>
      <c r="GV39" s="307"/>
      <c r="GW39" s="308"/>
      <c r="GX39" s="309"/>
      <c r="GY39" s="309"/>
      <c r="GZ39" s="310"/>
      <c r="HA39" s="310"/>
      <c r="HB39" s="309"/>
      <c r="HC39" s="311"/>
      <c r="HD39" s="307"/>
      <c r="HE39" s="308"/>
      <c r="HF39" s="309"/>
      <c r="HG39" s="309"/>
      <c r="HH39" s="310"/>
      <c r="HI39" s="310"/>
      <c r="HJ39" s="309"/>
      <c r="HK39" s="311"/>
      <c r="HL39" s="307"/>
      <c r="HM39" s="308"/>
      <c r="HN39" s="309"/>
      <c r="HO39" s="309"/>
      <c r="HP39" s="310"/>
      <c r="HQ39" s="310"/>
      <c r="HR39" s="309"/>
      <c r="HS39" s="311"/>
      <c r="HT39" s="307"/>
      <c r="HU39" s="308"/>
      <c r="HV39" s="309"/>
      <c r="HW39" s="309"/>
      <c r="HX39" s="310"/>
      <c r="HY39" s="310"/>
      <c r="HZ39" s="309"/>
      <c r="IA39" s="311"/>
      <c r="IB39" s="307"/>
      <c r="IC39" s="308"/>
      <c r="ID39" s="309"/>
      <c r="IE39" s="309"/>
      <c r="IF39" s="310"/>
      <c r="IG39" s="310"/>
      <c r="IH39" s="309"/>
      <c r="II39" s="311"/>
      <c r="IJ39" s="307"/>
      <c r="IK39" s="308"/>
      <c r="IL39" s="309"/>
      <c r="IM39" s="309"/>
      <c r="IN39" s="310"/>
      <c r="IO39" s="310"/>
      <c r="IP39" s="309"/>
      <c r="IQ39" s="311"/>
      <c r="IR39" s="307"/>
      <c r="IS39" s="308"/>
    </row>
    <row r="40" spans="1:253" s="306" customFormat="1" ht="40.5" customHeight="1">
      <c r="A40" s="690">
        <v>1.1</v>
      </c>
      <c r="B40" s="691" t="s">
        <v>864</v>
      </c>
      <c r="C40" s="140" t="s">
        <v>72</v>
      </c>
      <c r="D40" s="142">
        <v>1</v>
      </c>
      <c r="E40" s="692">
        <v>0</v>
      </c>
      <c r="F40" s="142">
        <f t="shared" si="0"/>
        <v>0</v>
      </c>
      <c r="G40" s="612"/>
      <c r="H40" s="613"/>
      <c r="I40" s="614"/>
      <c r="J40" s="551">
        <f t="shared" si="1"/>
        <v>0</v>
      </c>
      <c r="K40" s="517">
        <f t="shared" si="2"/>
        <v>0</v>
      </c>
      <c r="L40" s="307"/>
      <c r="M40" s="308"/>
      <c r="N40" s="309"/>
      <c r="O40" s="309"/>
      <c r="P40" s="310"/>
      <c r="Q40" s="310"/>
      <c r="R40" s="309"/>
      <c r="S40" s="311"/>
      <c r="T40" s="307"/>
      <c r="U40" s="308"/>
      <c r="V40" s="309"/>
      <c r="W40" s="309"/>
      <c r="X40" s="310"/>
      <c r="Y40" s="310"/>
      <c r="Z40" s="309"/>
      <c r="AA40" s="311"/>
      <c r="AB40" s="307"/>
      <c r="AC40" s="308"/>
      <c r="AD40" s="309"/>
      <c r="AE40" s="309"/>
      <c r="AF40" s="310"/>
      <c r="AG40" s="310"/>
      <c r="AH40" s="309"/>
      <c r="AI40" s="311"/>
      <c r="AJ40" s="307"/>
      <c r="AK40" s="308"/>
      <c r="AL40" s="309"/>
      <c r="AM40" s="309"/>
      <c r="AN40" s="310"/>
      <c r="AO40" s="310"/>
      <c r="AP40" s="309"/>
      <c r="AQ40" s="311"/>
      <c r="AR40" s="307"/>
      <c r="AS40" s="308"/>
      <c r="AT40" s="309"/>
      <c r="AU40" s="309"/>
      <c r="AV40" s="310"/>
      <c r="AW40" s="310"/>
      <c r="AX40" s="309"/>
      <c r="AY40" s="311"/>
      <c r="AZ40" s="307"/>
      <c r="BA40" s="308"/>
      <c r="BB40" s="309"/>
      <c r="BC40" s="309"/>
      <c r="BD40" s="310"/>
      <c r="BE40" s="310"/>
      <c r="BF40" s="309"/>
      <c r="BG40" s="311"/>
      <c r="BH40" s="307"/>
      <c r="BI40" s="308"/>
      <c r="BJ40" s="309"/>
      <c r="BK40" s="309"/>
      <c r="BL40" s="310"/>
      <c r="BM40" s="310"/>
      <c r="BN40" s="309"/>
      <c r="BO40" s="311"/>
      <c r="BP40" s="307"/>
      <c r="BQ40" s="308"/>
      <c r="BR40" s="309"/>
      <c r="BS40" s="309"/>
      <c r="BT40" s="310"/>
      <c r="BU40" s="310"/>
      <c r="BV40" s="309"/>
      <c r="BW40" s="311"/>
      <c r="BX40" s="307"/>
      <c r="BY40" s="308"/>
      <c r="BZ40" s="309"/>
      <c r="CA40" s="309"/>
      <c r="CB40" s="310"/>
      <c r="CC40" s="310"/>
      <c r="CD40" s="309"/>
      <c r="CE40" s="311"/>
      <c r="CF40" s="307"/>
      <c r="CG40" s="308"/>
      <c r="CH40" s="309"/>
      <c r="CI40" s="309"/>
      <c r="CJ40" s="310"/>
      <c r="CK40" s="310"/>
      <c r="CL40" s="309"/>
      <c r="CM40" s="311"/>
      <c r="CN40" s="307"/>
      <c r="CO40" s="308"/>
      <c r="CP40" s="309"/>
      <c r="CQ40" s="309"/>
      <c r="CR40" s="310"/>
      <c r="CS40" s="310"/>
      <c r="CT40" s="309"/>
      <c r="CU40" s="311"/>
      <c r="CV40" s="307"/>
      <c r="CW40" s="308"/>
      <c r="CX40" s="309"/>
      <c r="CY40" s="309"/>
      <c r="CZ40" s="310"/>
      <c r="DA40" s="310"/>
      <c r="DB40" s="309"/>
      <c r="DC40" s="311"/>
      <c r="DD40" s="307"/>
      <c r="DE40" s="308"/>
      <c r="DF40" s="309"/>
      <c r="DG40" s="309"/>
      <c r="DH40" s="310"/>
      <c r="DI40" s="310"/>
      <c r="DJ40" s="309"/>
      <c r="DK40" s="311"/>
      <c r="DL40" s="307"/>
      <c r="DM40" s="308"/>
      <c r="DN40" s="309"/>
      <c r="DO40" s="309"/>
      <c r="DP40" s="310"/>
      <c r="DQ40" s="310"/>
      <c r="DR40" s="309"/>
      <c r="DS40" s="311"/>
      <c r="DT40" s="307"/>
      <c r="DU40" s="308"/>
      <c r="DV40" s="309"/>
      <c r="DW40" s="309"/>
      <c r="DX40" s="310"/>
      <c r="DY40" s="310"/>
      <c r="DZ40" s="309"/>
      <c r="EA40" s="311"/>
      <c r="EB40" s="307"/>
      <c r="EC40" s="308"/>
      <c r="ED40" s="309"/>
      <c r="EE40" s="309"/>
      <c r="EF40" s="310"/>
      <c r="EG40" s="310"/>
      <c r="EH40" s="309"/>
      <c r="EI40" s="311"/>
      <c r="EJ40" s="307"/>
      <c r="EK40" s="308"/>
      <c r="EL40" s="309"/>
      <c r="EM40" s="309"/>
      <c r="EN40" s="310"/>
      <c r="EO40" s="310"/>
      <c r="EP40" s="309"/>
      <c r="EQ40" s="311"/>
      <c r="ER40" s="307"/>
      <c r="ES40" s="308"/>
      <c r="ET40" s="309"/>
      <c r="EU40" s="309"/>
      <c r="EV40" s="310"/>
      <c r="EW40" s="310"/>
      <c r="EX40" s="309"/>
      <c r="EY40" s="311"/>
      <c r="EZ40" s="307"/>
      <c r="FA40" s="308"/>
      <c r="FB40" s="309"/>
      <c r="FC40" s="309"/>
      <c r="FD40" s="310"/>
      <c r="FE40" s="310"/>
      <c r="FF40" s="309"/>
      <c r="FG40" s="311"/>
      <c r="FH40" s="307"/>
      <c r="FI40" s="308"/>
      <c r="FJ40" s="309"/>
      <c r="FK40" s="309"/>
      <c r="FL40" s="310"/>
      <c r="FM40" s="310"/>
      <c r="FN40" s="309"/>
      <c r="FO40" s="311"/>
      <c r="FP40" s="307"/>
      <c r="FQ40" s="308"/>
      <c r="FR40" s="309"/>
      <c r="FS40" s="309"/>
      <c r="FT40" s="310"/>
      <c r="FU40" s="310"/>
      <c r="FV40" s="309"/>
      <c r="FW40" s="311"/>
      <c r="FX40" s="307"/>
      <c r="FY40" s="308"/>
      <c r="FZ40" s="309"/>
      <c r="GA40" s="309"/>
      <c r="GB40" s="310"/>
      <c r="GC40" s="310"/>
      <c r="GD40" s="309"/>
      <c r="GE40" s="311"/>
      <c r="GF40" s="307"/>
      <c r="GG40" s="308"/>
      <c r="GH40" s="309"/>
      <c r="GI40" s="309"/>
      <c r="GJ40" s="310"/>
      <c r="GK40" s="310"/>
      <c r="GL40" s="309"/>
      <c r="GM40" s="311"/>
      <c r="GN40" s="307"/>
      <c r="GO40" s="308"/>
      <c r="GP40" s="309"/>
      <c r="GQ40" s="309"/>
      <c r="GR40" s="310"/>
      <c r="GS40" s="310"/>
      <c r="GT40" s="309"/>
      <c r="GU40" s="311"/>
      <c r="GV40" s="307"/>
      <c r="GW40" s="308"/>
      <c r="GX40" s="309"/>
      <c r="GY40" s="309"/>
      <c r="GZ40" s="310"/>
      <c r="HA40" s="310"/>
      <c r="HB40" s="309"/>
      <c r="HC40" s="311"/>
      <c r="HD40" s="307"/>
      <c r="HE40" s="308"/>
      <c r="HF40" s="309"/>
      <c r="HG40" s="309"/>
      <c r="HH40" s="310"/>
      <c r="HI40" s="310"/>
      <c r="HJ40" s="309"/>
      <c r="HK40" s="311"/>
      <c r="HL40" s="307"/>
      <c r="HM40" s="308"/>
      <c r="HN40" s="309"/>
      <c r="HO40" s="309"/>
      <c r="HP40" s="310"/>
      <c r="HQ40" s="310"/>
      <c r="HR40" s="309"/>
      <c r="HS40" s="311"/>
      <c r="HT40" s="307"/>
      <c r="HU40" s="308"/>
      <c r="HV40" s="309"/>
      <c r="HW40" s="309"/>
      <c r="HX40" s="310"/>
      <c r="HY40" s="310"/>
      <c r="HZ40" s="309"/>
      <c r="IA40" s="311"/>
      <c r="IB40" s="307"/>
      <c r="IC40" s="308"/>
      <c r="ID40" s="309"/>
      <c r="IE40" s="309"/>
      <c r="IF40" s="310"/>
      <c r="IG40" s="310"/>
      <c r="IH40" s="309"/>
      <c r="II40" s="311"/>
      <c r="IJ40" s="307"/>
      <c r="IK40" s="308"/>
      <c r="IL40" s="309"/>
      <c r="IM40" s="309"/>
      <c r="IN40" s="310"/>
      <c r="IO40" s="310"/>
      <c r="IP40" s="309"/>
      <c r="IQ40" s="311"/>
      <c r="IR40" s="307"/>
      <c r="IS40" s="308"/>
    </row>
    <row r="41" spans="1:255" s="306" customFormat="1" ht="13.5">
      <c r="A41" s="317">
        <v>1</v>
      </c>
      <c r="B41" s="318" t="s">
        <v>464</v>
      </c>
      <c r="C41" s="319"/>
      <c r="D41" s="320"/>
      <c r="E41" s="321" t="s">
        <v>465</v>
      </c>
      <c r="F41" s="621">
        <f>SUM(F29:F40)</f>
        <v>0</v>
      </c>
      <c r="G41" s="622"/>
      <c r="H41" s="623"/>
      <c r="I41" s="624"/>
      <c r="J41" s="625"/>
      <c r="K41" s="680">
        <f>SUM(K29:K40)</f>
        <v>0</v>
      </c>
      <c r="L41" s="307"/>
      <c r="M41" s="308"/>
      <c r="N41" s="309"/>
      <c r="O41" s="309"/>
      <c r="P41" s="310"/>
      <c r="Q41" s="310"/>
      <c r="R41" s="309"/>
      <c r="S41" s="311"/>
      <c r="T41" s="307"/>
      <c r="U41" s="308"/>
      <c r="V41" s="309"/>
      <c r="W41" s="309"/>
      <c r="X41" s="310"/>
      <c r="Y41" s="310"/>
      <c r="Z41" s="309"/>
      <c r="AA41" s="311"/>
      <c r="AB41" s="307"/>
      <c r="AC41" s="308"/>
      <c r="AD41" s="309"/>
      <c r="AE41" s="309"/>
      <c r="AF41" s="310"/>
      <c r="AG41" s="310"/>
      <c r="AH41" s="309"/>
      <c r="AI41" s="311"/>
      <c r="AJ41" s="307"/>
      <c r="AK41" s="308"/>
      <c r="AL41" s="309"/>
      <c r="AM41" s="309"/>
      <c r="AN41" s="310"/>
      <c r="AO41" s="310"/>
      <c r="AP41" s="309"/>
      <c r="AQ41" s="311"/>
      <c r="AR41" s="307"/>
      <c r="AS41" s="308"/>
      <c r="AT41" s="309"/>
      <c r="AU41" s="309"/>
      <c r="AV41" s="310"/>
      <c r="AW41" s="310"/>
      <c r="AX41" s="309"/>
      <c r="AY41" s="311"/>
      <c r="AZ41" s="307"/>
      <c r="BA41" s="308"/>
      <c r="BB41" s="309"/>
      <c r="BC41" s="309"/>
      <c r="BD41" s="310"/>
      <c r="BE41" s="310"/>
      <c r="BF41" s="309"/>
      <c r="BG41" s="311"/>
      <c r="BH41" s="307"/>
      <c r="BI41" s="308"/>
      <c r="BJ41" s="309"/>
      <c r="BK41" s="309"/>
      <c r="BL41" s="310"/>
      <c r="BM41" s="310"/>
      <c r="BN41" s="309"/>
      <c r="BO41" s="311"/>
      <c r="BP41" s="307"/>
      <c r="BQ41" s="308"/>
      <c r="BR41" s="309"/>
      <c r="BS41" s="309"/>
      <c r="BT41" s="310"/>
      <c r="BU41" s="310"/>
      <c r="BV41" s="309"/>
      <c r="BW41" s="311"/>
      <c r="BX41" s="307"/>
      <c r="BY41" s="308"/>
      <c r="BZ41" s="309"/>
      <c r="CA41" s="309"/>
      <c r="CB41" s="310"/>
      <c r="CC41" s="310"/>
      <c r="CD41" s="309"/>
      <c r="CE41" s="311"/>
      <c r="CF41" s="307"/>
      <c r="CG41" s="308"/>
      <c r="CH41" s="309"/>
      <c r="CI41" s="309"/>
      <c r="CJ41" s="310"/>
      <c r="CK41" s="310"/>
      <c r="CL41" s="309"/>
      <c r="CM41" s="311"/>
      <c r="CN41" s="307"/>
      <c r="CO41" s="308"/>
      <c r="CP41" s="309"/>
      <c r="CQ41" s="309"/>
      <c r="CR41" s="310"/>
      <c r="CS41" s="310"/>
      <c r="CT41" s="309"/>
      <c r="CU41" s="311"/>
      <c r="CV41" s="307"/>
      <c r="CW41" s="308"/>
      <c r="CX41" s="309"/>
      <c r="CY41" s="309"/>
      <c r="CZ41" s="310"/>
      <c r="DA41" s="310"/>
      <c r="DB41" s="309"/>
      <c r="DC41" s="311"/>
      <c r="DD41" s="307"/>
      <c r="DE41" s="308"/>
      <c r="DF41" s="309"/>
      <c r="DG41" s="309"/>
      <c r="DH41" s="310"/>
      <c r="DI41" s="310"/>
      <c r="DJ41" s="309"/>
      <c r="DK41" s="311"/>
      <c r="DL41" s="307"/>
      <c r="DM41" s="308"/>
      <c r="DN41" s="309"/>
      <c r="DO41" s="309"/>
      <c r="DP41" s="310"/>
      <c r="DQ41" s="310"/>
      <c r="DR41" s="309"/>
      <c r="DS41" s="311"/>
      <c r="DT41" s="307"/>
      <c r="DU41" s="308"/>
      <c r="DV41" s="309"/>
      <c r="DW41" s="309"/>
      <c r="DX41" s="310"/>
      <c r="DY41" s="310"/>
      <c r="DZ41" s="309"/>
      <c r="EA41" s="311"/>
      <c r="EB41" s="307"/>
      <c r="EC41" s="308"/>
      <c r="ED41" s="309"/>
      <c r="EE41" s="309"/>
      <c r="EF41" s="310"/>
      <c r="EG41" s="310"/>
      <c r="EH41" s="309"/>
      <c r="EI41" s="311"/>
      <c r="EJ41" s="307"/>
      <c r="EK41" s="308"/>
      <c r="EL41" s="309"/>
      <c r="EM41" s="309"/>
      <c r="EN41" s="310"/>
      <c r="EO41" s="310"/>
      <c r="EP41" s="309"/>
      <c r="EQ41" s="311"/>
      <c r="ER41" s="307"/>
      <c r="ES41" s="308"/>
      <c r="ET41" s="309"/>
      <c r="EU41" s="309"/>
      <c r="EV41" s="310"/>
      <c r="EW41" s="310"/>
      <c r="EX41" s="309"/>
      <c r="EY41" s="311"/>
      <c r="EZ41" s="307"/>
      <c r="FA41" s="308"/>
      <c r="FB41" s="309"/>
      <c r="FC41" s="309"/>
      <c r="FD41" s="310"/>
      <c r="FE41" s="310"/>
      <c r="FF41" s="309"/>
      <c r="FG41" s="311"/>
      <c r="FH41" s="307"/>
      <c r="FI41" s="308"/>
      <c r="FJ41" s="309"/>
      <c r="FK41" s="309"/>
      <c r="FL41" s="310"/>
      <c r="FM41" s="310"/>
      <c r="FN41" s="309"/>
      <c r="FO41" s="311"/>
      <c r="FP41" s="307"/>
      <c r="FQ41" s="308"/>
      <c r="FR41" s="309"/>
      <c r="FS41" s="309"/>
      <c r="FT41" s="310"/>
      <c r="FU41" s="310"/>
      <c r="FV41" s="309"/>
      <c r="FW41" s="311"/>
      <c r="FX41" s="307"/>
      <c r="FY41" s="308"/>
      <c r="FZ41" s="309"/>
      <c r="GA41" s="309"/>
      <c r="GB41" s="310"/>
      <c r="GC41" s="310"/>
      <c r="GD41" s="309"/>
      <c r="GE41" s="311"/>
      <c r="GF41" s="307"/>
      <c r="GG41" s="308"/>
      <c r="GH41" s="309"/>
      <c r="GI41" s="309"/>
      <c r="GJ41" s="310"/>
      <c r="GK41" s="310"/>
      <c r="GL41" s="309"/>
      <c r="GM41" s="311"/>
      <c r="GN41" s="307"/>
      <c r="GO41" s="308"/>
      <c r="GP41" s="309"/>
      <c r="GQ41" s="309"/>
      <c r="GR41" s="310"/>
      <c r="GS41" s="310"/>
      <c r="GT41" s="309"/>
      <c r="GU41" s="311"/>
      <c r="GV41" s="307"/>
      <c r="GW41" s="308"/>
      <c r="GX41" s="309"/>
      <c r="GY41" s="309"/>
      <c r="GZ41" s="310"/>
      <c r="HA41" s="310"/>
      <c r="HB41" s="309"/>
      <c r="HC41" s="311"/>
      <c r="HD41" s="307"/>
      <c r="HE41" s="308"/>
      <c r="HF41" s="309"/>
      <c r="HG41" s="309"/>
      <c r="HH41" s="310"/>
      <c r="HI41" s="310"/>
      <c r="HJ41" s="309"/>
      <c r="HK41" s="311"/>
      <c r="HL41" s="307"/>
      <c r="HM41" s="308"/>
      <c r="HN41" s="309"/>
      <c r="HO41" s="309"/>
      <c r="HP41" s="310"/>
      <c r="HQ41" s="310"/>
      <c r="HR41" s="309"/>
      <c r="HS41" s="311"/>
      <c r="HT41" s="307"/>
      <c r="HU41" s="308"/>
      <c r="HV41" s="309"/>
      <c r="HW41" s="309"/>
      <c r="HX41" s="310"/>
      <c r="HY41" s="310"/>
      <c r="HZ41" s="309"/>
      <c r="IA41" s="311"/>
      <c r="IB41" s="307"/>
      <c r="IC41" s="308"/>
      <c r="ID41" s="309"/>
      <c r="IE41" s="309"/>
      <c r="IF41" s="310"/>
      <c r="IG41" s="310"/>
      <c r="IH41" s="309"/>
      <c r="II41" s="311"/>
      <c r="IJ41" s="307"/>
      <c r="IK41" s="308"/>
      <c r="IL41" s="309"/>
      <c r="IM41" s="309"/>
      <c r="IN41" s="310"/>
      <c r="IO41" s="310"/>
      <c r="IP41" s="309"/>
      <c r="IQ41" s="311"/>
      <c r="IR41" s="307"/>
      <c r="IS41" s="308"/>
      <c r="IU41" s="322">
        <f>SUM(A41:IT41)</f>
        <v>1</v>
      </c>
    </row>
    <row r="42" spans="1:253" s="306" customFormat="1" ht="13.5">
      <c r="A42" s="300"/>
      <c r="B42" s="305"/>
      <c r="C42" s="312"/>
      <c r="D42" s="279"/>
      <c r="E42" s="323"/>
      <c r="F42" s="324"/>
      <c r="G42" s="325"/>
      <c r="H42" s="326"/>
      <c r="I42" s="310"/>
      <c r="J42" s="327"/>
      <c r="K42" s="312"/>
      <c r="L42" s="307"/>
      <c r="M42" s="308"/>
      <c r="N42" s="309"/>
      <c r="O42" s="309"/>
      <c r="P42" s="310"/>
      <c r="Q42" s="310"/>
      <c r="R42" s="309"/>
      <c r="S42" s="311"/>
      <c r="T42" s="307"/>
      <c r="U42" s="308"/>
      <c r="V42" s="309"/>
      <c r="W42" s="309"/>
      <c r="X42" s="310"/>
      <c r="Y42" s="310"/>
      <c r="Z42" s="309"/>
      <c r="AA42" s="311"/>
      <c r="AB42" s="307"/>
      <c r="AC42" s="308"/>
      <c r="AD42" s="309"/>
      <c r="AE42" s="309"/>
      <c r="AF42" s="310"/>
      <c r="AG42" s="310"/>
      <c r="AH42" s="309"/>
      <c r="AI42" s="311"/>
      <c r="AJ42" s="307"/>
      <c r="AK42" s="308"/>
      <c r="AL42" s="309"/>
      <c r="AM42" s="309"/>
      <c r="AN42" s="310"/>
      <c r="AO42" s="310"/>
      <c r="AP42" s="309"/>
      <c r="AQ42" s="311"/>
      <c r="AR42" s="307"/>
      <c r="AS42" s="308"/>
      <c r="AT42" s="309"/>
      <c r="AU42" s="309"/>
      <c r="AV42" s="310"/>
      <c r="AW42" s="310"/>
      <c r="AX42" s="309"/>
      <c r="AY42" s="311"/>
      <c r="AZ42" s="307"/>
      <c r="BA42" s="308"/>
      <c r="BB42" s="309"/>
      <c r="BC42" s="309"/>
      <c r="BD42" s="310"/>
      <c r="BE42" s="310"/>
      <c r="BF42" s="309"/>
      <c r="BG42" s="311"/>
      <c r="BH42" s="307"/>
      <c r="BI42" s="308"/>
      <c r="BJ42" s="309"/>
      <c r="BK42" s="309"/>
      <c r="BL42" s="310"/>
      <c r="BM42" s="310"/>
      <c r="BN42" s="309"/>
      <c r="BO42" s="311"/>
      <c r="BP42" s="307"/>
      <c r="BQ42" s="308"/>
      <c r="BR42" s="309"/>
      <c r="BS42" s="309"/>
      <c r="BT42" s="310"/>
      <c r="BU42" s="310"/>
      <c r="BV42" s="309"/>
      <c r="BW42" s="311"/>
      <c r="BX42" s="307"/>
      <c r="BY42" s="308"/>
      <c r="BZ42" s="309"/>
      <c r="CA42" s="309"/>
      <c r="CB42" s="310"/>
      <c r="CC42" s="310"/>
      <c r="CD42" s="309"/>
      <c r="CE42" s="311"/>
      <c r="CF42" s="307"/>
      <c r="CG42" s="308"/>
      <c r="CH42" s="309"/>
      <c r="CI42" s="309"/>
      <c r="CJ42" s="310"/>
      <c r="CK42" s="310"/>
      <c r="CL42" s="309"/>
      <c r="CM42" s="311"/>
      <c r="CN42" s="307"/>
      <c r="CO42" s="308"/>
      <c r="CP42" s="309"/>
      <c r="CQ42" s="309"/>
      <c r="CR42" s="310"/>
      <c r="CS42" s="310"/>
      <c r="CT42" s="309"/>
      <c r="CU42" s="311"/>
      <c r="CV42" s="307"/>
      <c r="CW42" s="308"/>
      <c r="CX42" s="309"/>
      <c r="CY42" s="309"/>
      <c r="CZ42" s="310"/>
      <c r="DA42" s="310"/>
      <c r="DB42" s="309"/>
      <c r="DC42" s="311"/>
      <c r="DD42" s="307"/>
      <c r="DE42" s="308"/>
      <c r="DF42" s="309"/>
      <c r="DG42" s="309"/>
      <c r="DH42" s="310"/>
      <c r="DI42" s="310"/>
      <c r="DJ42" s="309"/>
      <c r="DK42" s="311"/>
      <c r="DL42" s="307"/>
      <c r="DM42" s="308"/>
      <c r="DN42" s="309"/>
      <c r="DO42" s="309"/>
      <c r="DP42" s="310"/>
      <c r="DQ42" s="310"/>
      <c r="DR42" s="309"/>
      <c r="DS42" s="311"/>
      <c r="DT42" s="307"/>
      <c r="DU42" s="308"/>
      <c r="DV42" s="309"/>
      <c r="DW42" s="309"/>
      <c r="DX42" s="310"/>
      <c r="DY42" s="310"/>
      <c r="DZ42" s="309"/>
      <c r="EA42" s="311"/>
      <c r="EB42" s="307"/>
      <c r="EC42" s="308"/>
      <c r="ED42" s="309"/>
      <c r="EE42" s="309"/>
      <c r="EF42" s="310"/>
      <c r="EG42" s="310"/>
      <c r="EH42" s="309"/>
      <c r="EI42" s="311"/>
      <c r="EJ42" s="307"/>
      <c r="EK42" s="308"/>
      <c r="EL42" s="309"/>
      <c r="EM42" s="309"/>
      <c r="EN42" s="310"/>
      <c r="EO42" s="310"/>
      <c r="EP42" s="309"/>
      <c r="EQ42" s="311"/>
      <c r="ER42" s="307"/>
      <c r="ES42" s="308"/>
      <c r="ET42" s="309"/>
      <c r="EU42" s="309"/>
      <c r="EV42" s="310"/>
      <c r="EW42" s="310"/>
      <c r="EX42" s="309"/>
      <c r="EY42" s="311"/>
      <c r="EZ42" s="307"/>
      <c r="FA42" s="308"/>
      <c r="FB42" s="309"/>
      <c r="FC42" s="309"/>
      <c r="FD42" s="310"/>
      <c r="FE42" s="310"/>
      <c r="FF42" s="309"/>
      <c r="FG42" s="311"/>
      <c r="FH42" s="307"/>
      <c r="FI42" s="308"/>
      <c r="FJ42" s="309"/>
      <c r="FK42" s="309"/>
      <c r="FL42" s="310"/>
      <c r="FM42" s="310"/>
      <c r="FN42" s="309"/>
      <c r="FO42" s="311"/>
      <c r="FP42" s="307"/>
      <c r="FQ42" s="308"/>
      <c r="FR42" s="309"/>
      <c r="FS42" s="309"/>
      <c r="FT42" s="310"/>
      <c r="FU42" s="310"/>
      <c r="FV42" s="309"/>
      <c r="FW42" s="311"/>
      <c r="FX42" s="307"/>
      <c r="FY42" s="308"/>
      <c r="FZ42" s="309"/>
      <c r="GA42" s="309"/>
      <c r="GB42" s="310"/>
      <c r="GC42" s="310"/>
      <c r="GD42" s="309"/>
      <c r="GE42" s="311"/>
      <c r="GF42" s="307"/>
      <c r="GG42" s="308"/>
      <c r="GH42" s="309"/>
      <c r="GI42" s="309"/>
      <c r="GJ42" s="310"/>
      <c r="GK42" s="310"/>
      <c r="GL42" s="309"/>
      <c r="GM42" s="311"/>
      <c r="GN42" s="307"/>
      <c r="GO42" s="308"/>
      <c r="GP42" s="309"/>
      <c r="GQ42" s="309"/>
      <c r="GR42" s="310"/>
      <c r="GS42" s="310"/>
      <c r="GT42" s="309"/>
      <c r="GU42" s="311"/>
      <c r="GV42" s="307"/>
      <c r="GW42" s="308"/>
      <c r="GX42" s="309"/>
      <c r="GY42" s="309"/>
      <c r="GZ42" s="310"/>
      <c r="HA42" s="310"/>
      <c r="HB42" s="309"/>
      <c r="HC42" s="311"/>
      <c r="HD42" s="307"/>
      <c r="HE42" s="308"/>
      <c r="HF42" s="309"/>
      <c r="HG42" s="309"/>
      <c r="HH42" s="310"/>
      <c r="HI42" s="310"/>
      <c r="HJ42" s="309"/>
      <c r="HK42" s="311"/>
      <c r="HL42" s="307"/>
      <c r="HM42" s="308"/>
      <c r="HN42" s="309"/>
      <c r="HO42" s="309"/>
      <c r="HP42" s="310"/>
      <c r="HQ42" s="310"/>
      <c r="HR42" s="309"/>
      <c r="HS42" s="311"/>
      <c r="HT42" s="307"/>
      <c r="HU42" s="308"/>
      <c r="HV42" s="309"/>
      <c r="HW42" s="309"/>
      <c r="HX42" s="310"/>
      <c r="HY42" s="310"/>
      <c r="HZ42" s="309"/>
      <c r="IA42" s="311"/>
      <c r="IB42" s="307"/>
      <c r="IC42" s="308"/>
      <c r="ID42" s="309"/>
      <c r="IE42" s="309"/>
      <c r="IF42" s="310"/>
      <c r="IG42" s="310"/>
      <c r="IH42" s="309"/>
      <c r="II42" s="311"/>
      <c r="IJ42" s="307"/>
      <c r="IK42" s="308"/>
      <c r="IL42" s="309"/>
      <c r="IM42" s="309"/>
      <c r="IN42" s="310"/>
      <c r="IO42" s="310"/>
      <c r="IP42" s="309"/>
      <c r="IQ42" s="311"/>
      <c r="IR42" s="307"/>
      <c r="IS42" s="308"/>
    </row>
    <row r="43" spans="1:11" ht="15" customHeight="1">
      <c r="A43" s="281">
        <v>2</v>
      </c>
      <c r="B43" s="707" t="s">
        <v>466</v>
      </c>
      <c r="C43" s="707"/>
      <c r="D43" s="707"/>
      <c r="E43" s="707"/>
      <c r="F43" s="707"/>
      <c r="G43" s="328"/>
      <c r="H43" s="329"/>
      <c r="I43" s="257"/>
      <c r="J43" s="330"/>
      <c r="K43" s="330"/>
    </row>
    <row r="44" spans="1:255" s="341" customFormat="1" ht="39.75" customHeight="1">
      <c r="A44" s="710" t="s">
        <v>467</v>
      </c>
      <c r="B44" s="710"/>
      <c r="C44" s="710"/>
      <c r="D44" s="710"/>
      <c r="E44" s="710"/>
      <c r="F44" s="710"/>
      <c r="G44" s="331"/>
      <c r="H44" s="332"/>
      <c r="I44" s="333"/>
      <c r="J44" s="334"/>
      <c r="K44" s="335"/>
      <c r="L44" s="336"/>
      <c r="M44" s="337"/>
      <c r="N44" s="338"/>
      <c r="O44" s="339"/>
      <c r="P44" s="336"/>
      <c r="Q44" s="336"/>
      <c r="R44" s="340"/>
      <c r="S44" s="340"/>
      <c r="T44" s="336"/>
      <c r="U44" s="337"/>
      <c r="V44" s="338"/>
      <c r="W44" s="339"/>
      <c r="X44" s="336"/>
      <c r="Y44" s="336"/>
      <c r="Z44" s="340"/>
      <c r="AA44" s="340"/>
      <c r="AB44" s="336"/>
      <c r="AC44" s="337"/>
      <c r="AD44" s="338"/>
      <c r="AE44" s="339"/>
      <c r="AF44" s="336"/>
      <c r="AG44" s="336"/>
      <c r="AH44" s="340"/>
      <c r="AI44" s="340"/>
      <c r="AJ44" s="336"/>
      <c r="AK44" s="337"/>
      <c r="AL44" s="338"/>
      <c r="AM44" s="339"/>
      <c r="AN44" s="336"/>
      <c r="AO44" s="336"/>
      <c r="AP44" s="340"/>
      <c r="AQ44" s="340"/>
      <c r="AR44" s="336"/>
      <c r="AS44" s="337"/>
      <c r="AT44" s="338"/>
      <c r="AU44" s="339"/>
      <c r="AV44" s="336"/>
      <c r="AW44" s="336"/>
      <c r="AX44" s="340"/>
      <c r="AY44" s="340"/>
      <c r="AZ44" s="336"/>
      <c r="BA44" s="337"/>
      <c r="BB44" s="338"/>
      <c r="BC44" s="339"/>
      <c r="BD44" s="336"/>
      <c r="BE44" s="336"/>
      <c r="BF44" s="340"/>
      <c r="BG44" s="340"/>
      <c r="BH44" s="336"/>
      <c r="BI44" s="337"/>
      <c r="BJ44" s="338"/>
      <c r="BK44" s="339"/>
      <c r="BL44" s="336"/>
      <c r="BM44" s="336"/>
      <c r="BN44" s="340"/>
      <c r="BO44" s="340"/>
      <c r="BP44" s="336"/>
      <c r="BQ44" s="337"/>
      <c r="BR44" s="338"/>
      <c r="BS44" s="339"/>
      <c r="BT44" s="336"/>
      <c r="BU44" s="336"/>
      <c r="BV44" s="340"/>
      <c r="BW44" s="340"/>
      <c r="BX44" s="336"/>
      <c r="BY44" s="337"/>
      <c r="BZ44" s="338"/>
      <c r="CA44" s="339"/>
      <c r="CB44" s="336"/>
      <c r="CC44" s="336"/>
      <c r="CD44" s="340"/>
      <c r="CE44" s="340"/>
      <c r="CF44" s="336"/>
      <c r="CG44" s="337"/>
      <c r="CH44" s="338"/>
      <c r="CI44" s="339"/>
      <c r="CJ44" s="336"/>
      <c r="CK44" s="336"/>
      <c r="CL44" s="340"/>
      <c r="CM44" s="340"/>
      <c r="CN44" s="336"/>
      <c r="CO44" s="337"/>
      <c r="CP44" s="338"/>
      <c r="CQ44" s="339"/>
      <c r="CR44" s="336"/>
      <c r="CS44" s="336"/>
      <c r="CT44" s="340"/>
      <c r="CU44" s="340"/>
      <c r="CV44" s="336"/>
      <c r="CW44" s="337"/>
      <c r="CX44" s="338"/>
      <c r="CY44" s="339"/>
      <c r="CZ44" s="336"/>
      <c r="DA44" s="336"/>
      <c r="DB44" s="340"/>
      <c r="DC44" s="340"/>
      <c r="DD44" s="336"/>
      <c r="DE44" s="337"/>
      <c r="DF44" s="338"/>
      <c r="DG44" s="339"/>
      <c r="DH44" s="336"/>
      <c r="DI44" s="336"/>
      <c r="DJ44" s="340"/>
      <c r="DK44" s="340"/>
      <c r="DL44" s="336"/>
      <c r="DM44" s="337"/>
      <c r="DN44" s="338"/>
      <c r="DO44" s="339"/>
      <c r="DP44" s="336"/>
      <c r="DQ44" s="336"/>
      <c r="DR44" s="340"/>
      <c r="DS44" s="340"/>
      <c r="DT44" s="336"/>
      <c r="DU44" s="337"/>
      <c r="DV44" s="338"/>
      <c r="DW44" s="339"/>
      <c r="DX44" s="336"/>
      <c r="DY44" s="336"/>
      <c r="DZ44" s="340"/>
      <c r="EA44" s="340"/>
      <c r="EB44" s="336"/>
      <c r="EC44" s="337"/>
      <c r="ED44" s="338"/>
      <c r="EE44" s="339"/>
      <c r="EF44" s="336"/>
      <c r="EG44" s="336"/>
      <c r="EH44" s="340"/>
      <c r="EI44" s="340"/>
      <c r="EJ44" s="336"/>
      <c r="EK44" s="337"/>
      <c r="EL44" s="338"/>
      <c r="EM44" s="339"/>
      <c r="EN44" s="336"/>
      <c r="EO44" s="336"/>
      <c r="EP44" s="340"/>
      <c r="EQ44" s="340"/>
      <c r="ER44" s="336"/>
      <c r="ES44" s="337"/>
      <c r="ET44" s="338"/>
      <c r="EU44" s="339"/>
      <c r="EV44" s="336"/>
      <c r="EW44" s="336"/>
      <c r="EX44" s="340"/>
      <c r="EY44" s="340"/>
      <c r="EZ44" s="336"/>
      <c r="FA44" s="337"/>
      <c r="FB44" s="338"/>
      <c r="FC44" s="339"/>
      <c r="FD44" s="336"/>
      <c r="FE44" s="336"/>
      <c r="FF44" s="340"/>
      <c r="FG44" s="340"/>
      <c r="FH44" s="336"/>
      <c r="FI44" s="337"/>
      <c r="FJ44" s="338"/>
      <c r="FK44" s="339"/>
      <c r="FL44" s="336"/>
      <c r="FM44" s="336"/>
      <c r="FN44" s="340"/>
      <c r="FO44" s="340"/>
      <c r="FP44" s="336"/>
      <c r="FQ44" s="337"/>
      <c r="FR44" s="338"/>
      <c r="FS44" s="339"/>
      <c r="FT44" s="336"/>
      <c r="FU44" s="336"/>
      <c r="FV44" s="340"/>
      <c r="FW44" s="340"/>
      <c r="FX44" s="336"/>
      <c r="FY44" s="337"/>
      <c r="FZ44" s="338"/>
      <c r="GA44" s="339"/>
      <c r="GB44" s="336"/>
      <c r="GC44" s="336"/>
      <c r="GD44" s="340"/>
      <c r="GE44" s="340"/>
      <c r="GF44" s="336"/>
      <c r="GG44" s="337"/>
      <c r="GH44" s="338"/>
      <c r="GI44" s="339"/>
      <c r="GJ44" s="336"/>
      <c r="GK44" s="336"/>
      <c r="GL44" s="340"/>
      <c r="GM44" s="340"/>
      <c r="GN44" s="336"/>
      <c r="GO44" s="337"/>
      <c r="GP44" s="338"/>
      <c r="GQ44" s="339"/>
      <c r="GR44" s="336"/>
      <c r="GS44" s="336"/>
      <c r="GT44" s="340"/>
      <c r="GU44" s="340"/>
      <c r="GV44" s="336"/>
      <c r="GW44" s="337"/>
      <c r="GX44" s="338"/>
      <c r="GY44" s="339"/>
      <c r="GZ44" s="336"/>
      <c r="HA44" s="336"/>
      <c r="HB44" s="340"/>
      <c r="HC44" s="340"/>
      <c r="HD44" s="336"/>
      <c r="HE44" s="337"/>
      <c r="HF44" s="338"/>
      <c r="HG44" s="339"/>
      <c r="HH44" s="336"/>
      <c r="HI44" s="336"/>
      <c r="HJ44" s="340"/>
      <c r="HK44" s="340"/>
      <c r="HL44" s="336"/>
      <c r="HM44" s="337"/>
      <c r="HN44" s="338"/>
      <c r="HO44" s="339"/>
      <c r="HP44" s="336"/>
      <c r="HQ44" s="336"/>
      <c r="HR44" s="340"/>
      <c r="HS44" s="340"/>
      <c r="HT44" s="336"/>
      <c r="HU44" s="337"/>
      <c r="HV44" s="338"/>
      <c r="HW44" s="339"/>
      <c r="HX44" s="336"/>
      <c r="HY44" s="336"/>
      <c r="HZ44" s="340"/>
      <c r="IA44" s="340"/>
      <c r="IB44" s="336"/>
      <c r="IC44" s="337"/>
      <c r="ID44" s="338"/>
      <c r="IE44" s="339"/>
      <c r="IF44" s="336"/>
      <c r="IG44" s="336"/>
      <c r="IH44" s="340"/>
      <c r="II44" s="340"/>
      <c r="IJ44" s="336"/>
      <c r="IK44" s="337"/>
      <c r="IL44" s="338"/>
      <c r="IM44" s="339"/>
      <c r="IN44" s="336"/>
      <c r="IO44" s="336"/>
      <c r="IP44" s="340"/>
      <c r="IQ44" s="340"/>
      <c r="IR44" s="336"/>
      <c r="IS44" s="337"/>
      <c r="IT44" s="338"/>
      <c r="IU44" s="339"/>
    </row>
    <row r="45" spans="1:255" ht="27" customHeight="1">
      <c r="A45" s="711" t="s">
        <v>468</v>
      </c>
      <c r="B45" s="711"/>
      <c r="C45" s="711"/>
      <c r="D45" s="711"/>
      <c r="E45" s="711"/>
      <c r="F45" s="711"/>
      <c r="G45" s="266"/>
      <c r="H45" s="343"/>
      <c r="I45" s="344"/>
      <c r="J45" s="334"/>
      <c r="K45" s="335"/>
      <c r="L45" s="345"/>
      <c r="M45" s="346"/>
      <c r="N45" s="338"/>
      <c r="O45" s="347"/>
      <c r="P45" s="345"/>
      <c r="Q45" s="345"/>
      <c r="R45" s="340"/>
      <c r="S45" s="340"/>
      <c r="T45" s="345"/>
      <c r="U45" s="346"/>
      <c r="V45" s="338"/>
      <c r="W45" s="347"/>
      <c r="X45" s="345"/>
      <c r="Y45" s="345"/>
      <c r="Z45" s="340"/>
      <c r="AA45" s="340"/>
      <c r="AB45" s="345"/>
      <c r="AC45" s="346"/>
      <c r="AD45" s="338"/>
      <c r="AE45" s="347"/>
      <c r="AF45" s="345"/>
      <c r="AG45" s="345"/>
      <c r="AH45" s="340"/>
      <c r="AI45" s="340"/>
      <c r="AJ45" s="345"/>
      <c r="AK45" s="346"/>
      <c r="AL45" s="338"/>
      <c r="AM45" s="347"/>
      <c r="AN45" s="345"/>
      <c r="AO45" s="345"/>
      <c r="AP45" s="340"/>
      <c r="AQ45" s="340"/>
      <c r="AR45" s="345"/>
      <c r="AS45" s="346"/>
      <c r="AT45" s="338"/>
      <c r="AU45" s="347"/>
      <c r="AV45" s="345"/>
      <c r="AW45" s="345"/>
      <c r="AX45" s="340"/>
      <c r="AY45" s="340"/>
      <c r="AZ45" s="345"/>
      <c r="BA45" s="346"/>
      <c r="BB45" s="338"/>
      <c r="BC45" s="347"/>
      <c r="BD45" s="345"/>
      <c r="BE45" s="345"/>
      <c r="BF45" s="340"/>
      <c r="BG45" s="340"/>
      <c r="BH45" s="345"/>
      <c r="BI45" s="346"/>
      <c r="BJ45" s="338"/>
      <c r="BK45" s="347"/>
      <c r="BL45" s="345"/>
      <c r="BM45" s="345"/>
      <c r="BN45" s="340"/>
      <c r="BO45" s="340"/>
      <c r="BP45" s="345"/>
      <c r="BQ45" s="346"/>
      <c r="BR45" s="338"/>
      <c r="BS45" s="347"/>
      <c r="BT45" s="345"/>
      <c r="BU45" s="345"/>
      <c r="BV45" s="340"/>
      <c r="BW45" s="340"/>
      <c r="BX45" s="345"/>
      <c r="BY45" s="346"/>
      <c r="BZ45" s="338"/>
      <c r="CA45" s="347"/>
      <c r="CB45" s="345"/>
      <c r="CC45" s="345"/>
      <c r="CD45" s="340"/>
      <c r="CE45" s="340"/>
      <c r="CF45" s="345"/>
      <c r="CG45" s="346"/>
      <c r="CH45" s="338"/>
      <c r="CI45" s="347"/>
      <c r="CJ45" s="345"/>
      <c r="CK45" s="345"/>
      <c r="CL45" s="340"/>
      <c r="CM45" s="340"/>
      <c r="CN45" s="345"/>
      <c r="CO45" s="346"/>
      <c r="CP45" s="338"/>
      <c r="CQ45" s="347"/>
      <c r="CR45" s="345"/>
      <c r="CS45" s="345"/>
      <c r="CT45" s="340"/>
      <c r="CU45" s="340"/>
      <c r="CV45" s="345"/>
      <c r="CW45" s="346"/>
      <c r="CX45" s="338"/>
      <c r="CY45" s="347"/>
      <c r="CZ45" s="345"/>
      <c r="DA45" s="345"/>
      <c r="DB45" s="340"/>
      <c r="DC45" s="340"/>
      <c r="DD45" s="345"/>
      <c r="DE45" s="346"/>
      <c r="DF45" s="338"/>
      <c r="DG45" s="347"/>
      <c r="DH45" s="345"/>
      <c r="DI45" s="345"/>
      <c r="DJ45" s="340"/>
      <c r="DK45" s="340"/>
      <c r="DL45" s="345"/>
      <c r="DM45" s="346"/>
      <c r="DN45" s="338"/>
      <c r="DO45" s="347"/>
      <c r="DP45" s="345"/>
      <c r="DQ45" s="345"/>
      <c r="DR45" s="340"/>
      <c r="DS45" s="340"/>
      <c r="DT45" s="345"/>
      <c r="DU45" s="346"/>
      <c r="DV45" s="338"/>
      <c r="DW45" s="347"/>
      <c r="DX45" s="345"/>
      <c r="DY45" s="345"/>
      <c r="DZ45" s="340"/>
      <c r="EA45" s="340"/>
      <c r="EB45" s="345"/>
      <c r="EC45" s="346"/>
      <c r="ED45" s="338"/>
      <c r="EE45" s="347"/>
      <c r="EF45" s="345"/>
      <c r="EG45" s="345"/>
      <c r="EH45" s="340"/>
      <c r="EI45" s="340"/>
      <c r="EJ45" s="345"/>
      <c r="EK45" s="346"/>
      <c r="EL45" s="338"/>
      <c r="EM45" s="347"/>
      <c r="EN45" s="345"/>
      <c r="EO45" s="345"/>
      <c r="EP45" s="340"/>
      <c r="EQ45" s="340"/>
      <c r="ER45" s="345"/>
      <c r="ES45" s="346"/>
      <c r="ET45" s="338"/>
      <c r="EU45" s="347"/>
      <c r="EV45" s="345"/>
      <c r="EW45" s="345"/>
      <c r="EX45" s="340"/>
      <c r="EY45" s="340"/>
      <c r="EZ45" s="345"/>
      <c r="FA45" s="346"/>
      <c r="FB45" s="338"/>
      <c r="FC45" s="347"/>
      <c r="FD45" s="345"/>
      <c r="FE45" s="345"/>
      <c r="FF45" s="340"/>
      <c r="FG45" s="340"/>
      <c r="FH45" s="345"/>
      <c r="FI45" s="346"/>
      <c r="FJ45" s="338"/>
      <c r="FK45" s="347"/>
      <c r="FL45" s="345"/>
      <c r="FM45" s="345"/>
      <c r="FN45" s="340"/>
      <c r="FO45" s="340"/>
      <c r="FP45" s="345"/>
      <c r="FQ45" s="346"/>
      <c r="FR45" s="338"/>
      <c r="FS45" s="347"/>
      <c r="FT45" s="345"/>
      <c r="FU45" s="345"/>
      <c r="FV45" s="340"/>
      <c r="FW45" s="340"/>
      <c r="FX45" s="345"/>
      <c r="FY45" s="346"/>
      <c r="FZ45" s="338"/>
      <c r="GA45" s="347"/>
      <c r="GB45" s="345"/>
      <c r="GC45" s="345"/>
      <c r="GD45" s="340"/>
      <c r="GE45" s="340"/>
      <c r="GF45" s="345"/>
      <c r="GG45" s="346"/>
      <c r="GH45" s="338"/>
      <c r="GI45" s="347"/>
      <c r="GJ45" s="345"/>
      <c r="GK45" s="345"/>
      <c r="GL45" s="340"/>
      <c r="GM45" s="340"/>
      <c r="GN45" s="345"/>
      <c r="GO45" s="346"/>
      <c r="GP45" s="338"/>
      <c r="GQ45" s="347"/>
      <c r="GR45" s="345"/>
      <c r="GS45" s="345"/>
      <c r="GT45" s="340"/>
      <c r="GU45" s="340"/>
      <c r="GV45" s="345"/>
      <c r="GW45" s="346"/>
      <c r="GX45" s="338"/>
      <c r="GY45" s="347"/>
      <c r="GZ45" s="345"/>
      <c r="HA45" s="345"/>
      <c r="HB45" s="340"/>
      <c r="HC45" s="340"/>
      <c r="HD45" s="345"/>
      <c r="HE45" s="346"/>
      <c r="HF45" s="338"/>
      <c r="HG45" s="347"/>
      <c r="HH45" s="345"/>
      <c r="HI45" s="345"/>
      <c r="HJ45" s="340"/>
      <c r="HK45" s="340"/>
      <c r="HL45" s="345"/>
      <c r="HM45" s="346"/>
      <c r="HN45" s="338"/>
      <c r="HO45" s="347"/>
      <c r="HP45" s="345"/>
      <c r="HQ45" s="345"/>
      <c r="HR45" s="340"/>
      <c r="HS45" s="340"/>
      <c r="HT45" s="345"/>
      <c r="HU45" s="346"/>
      <c r="HV45" s="338"/>
      <c r="HW45" s="347"/>
      <c r="HX45" s="345"/>
      <c r="HY45" s="345"/>
      <c r="HZ45" s="340"/>
      <c r="IA45" s="340"/>
      <c r="IB45" s="345"/>
      <c r="IC45" s="346"/>
      <c r="ID45" s="338"/>
      <c r="IE45" s="347"/>
      <c r="IF45" s="345"/>
      <c r="IG45" s="345"/>
      <c r="IH45" s="340"/>
      <c r="II45" s="340"/>
      <c r="IJ45" s="345"/>
      <c r="IK45" s="346"/>
      <c r="IL45" s="338"/>
      <c r="IM45" s="347"/>
      <c r="IN45" s="345"/>
      <c r="IO45" s="345"/>
      <c r="IP45" s="340"/>
      <c r="IQ45" s="340"/>
      <c r="IR45" s="345"/>
      <c r="IS45" s="346"/>
      <c r="IT45" s="338"/>
      <c r="IU45" s="347"/>
    </row>
    <row r="46" spans="1:255" ht="27" customHeight="1">
      <c r="A46" s="711" t="s">
        <v>469</v>
      </c>
      <c r="B46" s="711"/>
      <c r="C46" s="711"/>
      <c r="D46" s="711"/>
      <c r="E46" s="711"/>
      <c r="F46" s="711"/>
      <c r="G46" s="266"/>
      <c r="H46" s="343"/>
      <c r="I46" s="344"/>
      <c r="J46" s="334"/>
      <c r="K46" s="335"/>
      <c r="L46" s="345"/>
      <c r="M46" s="346"/>
      <c r="N46" s="338"/>
      <c r="O46" s="347"/>
      <c r="P46" s="345"/>
      <c r="Q46" s="345"/>
      <c r="R46" s="340"/>
      <c r="S46" s="340"/>
      <c r="T46" s="345"/>
      <c r="U46" s="346"/>
      <c r="V46" s="338"/>
      <c r="W46" s="347"/>
      <c r="X46" s="345"/>
      <c r="Y46" s="345"/>
      <c r="Z46" s="340"/>
      <c r="AA46" s="340"/>
      <c r="AB46" s="345"/>
      <c r="AC46" s="346"/>
      <c r="AD46" s="338"/>
      <c r="AE46" s="347"/>
      <c r="AF46" s="345"/>
      <c r="AG46" s="345"/>
      <c r="AH46" s="340"/>
      <c r="AI46" s="340"/>
      <c r="AJ46" s="345"/>
      <c r="AK46" s="346"/>
      <c r="AL46" s="338"/>
      <c r="AM46" s="347"/>
      <c r="AN46" s="345"/>
      <c r="AO46" s="345"/>
      <c r="AP46" s="340"/>
      <c r="AQ46" s="340"/>
      <c r="AR46" s="345"/>
      <c r="AS46" s="346"/>
      <c r="AT46" s="338"/>
      <c r="AU46" s="347"/>
      <c r="AV46" s="345"/>
      <c r="AW46" s="345"/>
      <c r="AX46" s="340"/>
      <c r="AY46" s="340"/>
      <c r="AZ46" s="345"/>
      <c r="BA46" s="346"/>
      <c r="BB46" s="338"/>
      <c r="BC46" s="347"/>
      <c r="BD46" s="345"/>
      <c r="BE46" s="345"/>
      <c r="BF46" s="340"/>
      <c r="BG46" s="340"/>
      <c r="BH46" s="345"/>
      <c r="BI46" s="346"/>
      <c r="BJ46" s="338"/>
      <c r="BK46" s="347"/>
      <c r="BL46" s="345"/>
      <c r="BM46" s="345"/>
      <c r="BN46" s="340"/>
      <c r="BO46" s="340"/>
      <c r="BP46" s="345"/>
      <c r="BQ46" s="346"/>
      <c r="BR46" s="338"/>
      <c r="BS46" s="347"/>
      <c r="BT46" s="345"/>
      <c r="BU46" s="345"/>
      <c r="BV46" s="340"/>
      <c r="BW46" s="340"/>
      <c r="BX46" s="345"/>
      <c r="BY46" s="346"/>
      <c r="BZ46" s="338"/>
      <c r="CA46" s="347"/>
      <c r="CB46" s="345"/>
      <c r="CC46" s="345"/>
      <c r="CD46" s="340"/>
      <c r="CE46" s="340"/>
      <c r="CF46" s="345"/>
      <c r="CG46" s="346"/>
      <c r="CH46" s="338"/>
      <c r="CI46" s="347"/>
      <c r="CJ46" s="345"/>
      <c r="CK46" s="345"/>
      <c r="CL46" s="340"/>
      <c r="CM46" s="340"/>
      <c r="CN46" s="345"/>
      <c r="CO46" s="346"/>
      <c r="CP46" s="338"/>
      <c r="CQ46" s="347"/>
      <c r="CR46" s="345"/>
      <c r="CS46" s="345"/>
      <c r="CT46" s="340"/>
      <c r="CU46" s="340"/>
      <c r="CV46" s="345"/>
      <c r="CW46" s="346"/>
      <c r="CX46" s="338"/>
      <c r="CY46" s="347"/>
      <c r="CZ46" s="345"/>
      <c r="DA46" s="345"/>
      <c r="DB46" s="340"/>
      <c r="DC46" s="340"/>
      <c r="DD46" s="345"/>
      <c r="DE46" s="346"/>
      <c r="DF46" s="338"/>
      <c r="DG46" s="347"/>
      <c r="DH46" s="345"/>
      <c r="DI46" s="345"/>
      <c r="DJ46" s="340"/>
      <c r="DK46" s="340"/>
      <c r="DL46" s="345"/>
      <c r="DM46" s="346"/>
      <c r="DN46" s="338"/>
      <c r="DO46" s="347"/>
      <c r="DP46" s="345"/>
      <c r="DQ46" s="345"/>
      <c r="DR46" s="340"/>
      <c r="DS46" s="340"/>
      <c r="DT46" s="345"/>
      <c r="DU46" s="346"/>
      <c r="DV46" s="338"/>
      <c r="DW46" s="347"/>
      <c r="DX46" s="345"/>
      <c r="DY46" s="345"/>
      <c r="DZ46" s="340"/>
      <c r="EA46" s="340"/>
      <c r="EB46" s="345"/>
      <c r="EC46" s="346"/>
      <c r="ED46" s="338"/>
      <c r="EE46" s="347"/>
      <c r="EF46" s="345"/>
      <c r="EG46" s="345"/>
      <c r="EH46" s="340"/>
      <c r="EI46" s="340"/>
      <c r="EJ46" s="345"/>
      <c r="EK46" s="346"/>
      <c r="EL46" s="338"/>
      <c r="EM46" s="347"/>
      <c r="EN46" s="345"/>
      <c r="EO46" s="345"/>
      <c r="EP46" s="340"/>
      <c r="EQ46" s="340"/>
      <c r="ER46" s="345"/>
      <c r="ES46" s="346"/>
      <c r="ET46" s="338"/>
      <c r="EU46" s="347"/>
      <c r="EV46" s="345"/>
      <c r="EW46" s="345"/>
      <c r="EX46" s="340"/>
      <c r="EY46" s="340"/>
      <c r="EZ46" s="345"/>
      <c r="FA46" s="346"/>
      <c r="FB46" s="338"/>
      <c r="FC46" s="347"/>
      <c r="FD46" s="345"/>
      <c r="FE46" s="345"/>
      <c r="FF46" s="340"/>
      <c r="FG46" s="340"/>
      <c r="FH46" s="345"/>
      <c r="FI46" s="346"/>
      <c r="FJ46" s="338"/>
      <c r="FK46" s="347"/>
      <c r="FL46" s="345"/>
      <c r="FM46" s="345"/>
      <c r="FN46" s="340"/>
      <c r="FO46" s="340"/>
      <c r="FP46" s="345"/>
      <c r="FQ46" s="346"/>
      <c r="FR46" s="338"/>
      <c r="FS46" s="347"/>
      <c r="FT46" s="345"/>
      <c r="FU46" s="345"/>
      <c r="FV46" s="340"/>
      <c r="FW46" s="340"/>
      <c r="FX46" s="345"/>
      <c r="FY46" s="346"/>
      <c r="FZ46" s="338"/>
      <c r="GA46" s="347"/>
      <c r="GB46" s="345"/>
      <c r="GC46" s="345"/>
      <c r="GD46" s="340"/>
      <c r="GE46" s="340"/>
      <c r="GF46" s="345"/>
      <c r="GG46" s="346"/>
      <c r="GH46" s="338"/>
      <c r="GI46" s="347"/>
      <c r="GJ46" s="345"/>
      <c r="GK46" s="345"/>
      <c r="GL46" s="340"/>
      <c r="GM46" s="340"/>
      <c r="GN46" s="345"/>
      <c r="GO46" s="346"/>
      <c r="GP46" s="338"/>
      <c r="GQ46" s="347"/>
      <c r="GR46" s="345"/>
      <c r="GS46" s="345"/>
      <c r="GT46" s="340"/>
      <c r="GU46" s="340"/>
      <c r="GV46" s="345"/>
      <c r="GW46" s="346"/>
      <c r="GX46" s="338"/>
      <c r="GY46" s="347"/>
      <c r="GZ46" s="345"/>
      <c r="HA46" s="345"/>
      <c r="HB46" s="340"/>
      <c r="HC46" s="340"/>
      <c r="HD46" s="345"/>
      <c r="HE46" s="346"/>
      <c r="HF46" s="338"/>
      <c r="HG46" s="347"/>
      <c r="HH46" s="345"/>
      <c r="HI46" s="345"/>
      <c r="HJ46" s="340"/>
      <c r="HK46" s="340"/>
      <c r="HL46" s="345"/>
      <c r="HM46" s="346"/>
      <c r="HN46" s="338"/>
      <c r="HO46" s="347"/>
      <c r="HP46" s="345"/>
      <c r="HQ46" s="345"/>
      <c r="HR46" s="340"/>
      <c r="HS46" s="340"/>
      <c r="HT46" s="345"/>
      <c r="HU46" s="346"/>
      <c r="HV46" s="338"/>
      <c r="HW46" s="347"/>
      <c r="HX46" s="345"/>
      <c r="HY46" s="345"/>
      <c r="HZ46" s="340"/>
      <c r="IA46" s="340"/>
      <c r="IB46" s="345"/>
      <c r="IC46" s="346"/>
      <c r="ID46" s="338"/>
      <c r="IE46" s="347"/>
      <c r="IF46" s="345"/>
      <c r="IG46" s="345"/>
      <c r="IH46" s="340"/>
      <c r="II46" s="340"/>
      <c r="IJ46" s="345"/>
      <c r="IK46" s="346"/>
      <c r="IL46" s="338"/>
      <c r="IM46" s="347"/>
      <c r="IN46" s="345"/>
      <c r="IO46" s="345"/>
      <c r="IP46" s="340"/>
      <c r="IQ46" s="340"/>
      <c r="IR46" s="345"/>
      <c r="IS46" s="346"/>
      <c r="IT46" s="338"/>
      <c r="IU46" s="347"/>
    </row>
    <row r="47" spans="1:255" ht="27" customHeight="1">
      <c r="A47" s="711" t="s">
        <v>470</v>
      </c>
      <c r="B47" s="711"/>
      <c r="C47" s="711"/>
      <c r="D47" s="711"/>
      <c r="E47" s="711"/>
      <c r="F47" s="711"/>
      <c r="G47" s="266"/>
      <c r="H47" s="343"/>
      <c r="I47" s="344"/>
      <c r="J47" s="334"/>
      <c r="K47" s="335"/>
      <c r="L47" s="345"/>
      <c r="M47" s="346"/>
      <c r="N47" s="338"/>
      <c r="O47" s="347"/>
      <c r="P47" s="345"/>
      <c r="Q47" s="345"/>
      <c r="R47" s="340"/>
      <c r="S47" s="340"/>
      <c r="T47" s="345"/>
      <c r="U47" s="346"/>
      <c r="V47" s="338"/>
      <c r="W47" s="347"/>
      <c r="X47" s="345"/>
      <c r="Y47" s="345"/>
      <c r="Z47" s="340"/>
      <c r="AA47" s="340"/>
      <c r="AB47" s="345"/>
      <c r="AC47" s="346"/>
      <c r="AD47" s="338"/>
      <c r="AE47" s="347"/>
      <c r="AF47" s="345"/>
      <c r="AG47" s="345"/>
      <c r="AH47" s="340"/>
      <c r="AI47" s="340"/>
      <c r="AJ47" s="345"/>
      <c r="AK47" s="346"/>
      <c r="AL47" s="338"/>
      <c r="AM47" s="347"/>
      <c r="AN47" s="345"/>
      <c r="AO47" s="345"/>
      <c r="AP47" s="340"/>
      <c r="AQ47" s="340"/>
      <c r="AR47" s="345"/>
      <c r="AS47" s="346"/>
      <c r="AT47" s="338"/>
      <c r="AU47" s="347"/>
      <c r="AV47" s="345"/>
      <c r="AW47" s="345"/>
      <c r="AX47" s="340"/>
      <c r="AY47" s="340"/>
      <c r="AZ47" s="345"/>
      <c r="BA47" s="346"/>
      <c r="BB47" s="338"/>
      <c r="BC47" s="347"/>
      <c r="BD47" s="345"/>
      <c r="BE47" s="345"/>
      <c r="BF47" s="340"/>
      <c r="BG47" s="340"/>
      <c r="BH47" s="345"/>
      <c r="BI47" s="346"/>
      <c r="BJ47" s="338"/>
      <c r="BK47" s="347"/>
      <c r="BL47" s="345"/>
      <c r="BM47" s="345"/>
      <c r="BN47" s="340"/>
      <c r="BO47" s="340"/>
      <c r="BP47" s="345"/>
      <c r="BQ47" s="346"/>
      <c r="BR47" s="338"/>
      <c r="BS47" s="347"/>
      <c r="BT47" s="345"/>
      <c r="BU47" s="345"/>
      <c r="BV47" s="340"/>
      <c r="BW47" s="340"/>
      <c r="BX47" s="345"/>
      <c r="BY47" s="346"/>
      <c r="BZ47" s="338"/>
      <c r="CA47" s="347"/>
      <c r="CB47" s="345"/>
      <c r="CC47" s="345"/>
      <c r="CD47" s="340"/>
      <c r="CE47" s="340"/>
      <c r="CF47" s="345"/>
      <c r="CG47" s="346"/>
      <c r="CH47" s="338"/>
      <c r="CI47" s="347"/>
      <c r="CJ47" s="345"/>
      <c r="CK47" s="345"/>
      <c r="CL47" s="340"/>
      <c r="CM47" s="340"/>
      <c r="CN47" s="345"/>
      <c r="CO47" s="346"/>
      <c r="CP47" s="338"/>
      <c r="CQ47" s="347"/>
      <c r="CR47" s="345"/>
      <c r="CS47" s="345"/>
      <c r="CT47" s="340"/>
      <c r="CU47" s="340"/>
      <c r="CV47" s="345"/>
      <c r="CW47" s="346"/>
      <c r="CX47" s="338"/>
      <c r="CY47" s="347"/>
      <c r="CZ47" s="345"/>
      <c r="DA47" s="345"/>
      <c r="DB47" s="340"/>
      <c r="DC47" s="340"/>
      <c r="DD47" s="345"/>
      <c r="DE47" s="346"/>
      <c r="DF47" s="338"/>
      <c r="DG47" s="347"/>
      <c r="DH47" s="345"/>
      <c r="DI47" s="345"/>
      <c r="DJ47" s="340"/>
      <c r="DK47" s="340"/>
      <c r="DL47" s="345"/>
      <c r="DM47" s="346"/>
      <c r="DN47" s="338"/>
      <c r="DO47" s="347"/>
      <c r="DP47" s="345"/>
      <c r="DQ47" s="345"/>
      <c r="DR47" s="340"/>
      <c r="DS47" s="340"/>
      <c r="DT47" s="345"/>
      <c r="DU47" s="346"/>
      <c r="DV47" s="338"/>
      <c r="DW47" s="347"/>
      <c r="DX47" s="345"/>
      <c r="DY47" s="345"/>
      <c r="DZ47" s="340"/>
      <c r="EA47" s="340"/>
      <c r="EB47" s="345"/>
      <c r="EC47" s="346"/>
      <c r="ED47" s="338"/>
      <c r="EE47" s="347"/>
      <c r="EF47" s="345"/>
      <c r="EG47" s="345"/>
      <c r="EH47" s="340"/>
      <c r="EI47" s="340"/>
      <c r="EJ47" s="345"/>
      <c r="EK47" s="346"/>
      <c r="EL47" s="338"/>
      <c r="EM47" s="347"/>
      <c r="EN47" s="345"/>
      <c r="EO47" s="345"/>
      <c r="EP47" s="340"/>
      <c r="EQ47" s="340"/>
      <c r="ER47" s="345"/>
      <c r="ES47" s="346"/>
      <c r="ET47" s="338"/>
      <c r="EU47" s="347"/>
      <c r="EV47" s="345"/>
      <c r="EW47" s="345"/>
      <c r="EX47" s="340"/>
      <c r="EY47" s="340"/>
      <c r="EZ47" s="345"/>
      <c r="FA47" s="346"/>
      <c r="FB47" s="338"/>
      <c r="FC47" s="347"/>
      <c r="FD47" s="345"/>
      <c r="FE47" s="345"/>
      <c r="FF47" s="340"/>
      <c r="FG47" s="340"/>
      <c r="FH47" s="345"/>
      <c r="FI47" s="346"/>
      <c r="FJ47" s="338"/>
      <c r="FK47" s="347"/>
      <c r="FL47" s="345"/>
      <c r="FM47" s="345"/>
      <c r="FN47" s="340"/>
      <c r="FO47" s="340"/>
      <c r="FP47" s="345"/>
      <c r="FQ47" s="346"/>
      <c r="FR47" s="338"/>
      <c r="FS47" s="347"/>
      <c r="FT47" s="345"/>
      <c r="FU47" s="345"/>
      <c r="FV47" s="340"/>
      <c r="FW47" s="340"/>
      <c r="FX47" s="345"/>
      <c r="FY47" s="346"/>
      <c r="FZ47" s="338"/>
      <c r="GA47" s="347"/>
      <c r="GB47" s="345"/>
      <c r="GC47" s="345"/>
      <c r="GD47" s="340"/>
      <c r="GE47" s="340"/>
      <c r="GF47" s="345"/>
      <c r="GG47" s="346"/>
      <c r="GH47" s="338"/>
      <c r="GI47" s="347"/>
      <c r="GJ47" s="345"/>
      <c r="GK47" s="345"/>
      <c r="GL47" s="340"/>
      <c r="GM47" s="340"/>
      <c r="GN47" s="345"/>
      <c r="GO47" s="346"/>
      <c r="GP47" s="338"/>
      <c r="GQ47" s="347"/>
      <c r="GR47" s="345"/>
      <c r="GS47" s="345"/>
      <c r="GT47" s="340"/>
      <c r="GU47" s="340"/>
      <c r="GV47" s="345"/>
      <c r="GW47" s="346"/>
      <c r="GX47" s="338"/>
      <c r="GY47" s="347"/>
      <c r="GZ47" s="345"/>
      <c r="HA47" s="345"/>
      <c r="HB47" s="340"/>
      <c r="HC47" s="340"/>
      <c r="HD47" s="345"/>
      <c r="HE47" s="346"/>
      <c r="HF47" s="338"/>
      <c r="HG47" s="347"/>
      <c r="HH47" s="345"/>
      <c r="HI47" s="345"/>
      <c r="HJ47" s="340"/>
      <c r="HK47" s="340"/>
      <c r="HL47" s="345"/>
      <c r="HM47" s="346"/>
      <c r="HN47" s="338"/>
      <c r="HO47" s="347"/>
      <c r="HP47" s="345"/>
      <c r="HQ47" s="345"/>
      <c r="HR47" s="340"/>
      <c r="HS47" s="340"/>
      <c r="HT47" s="345"/>
      <c r="HU47" s="346"/>
      <c r="HV47" s="338"/>
      <c r="HW47" s="347"/>
      <c r="HX47" s="345"/>
      <c r="HY47" s="345"/>
      <c r="HZ47" s="340"/>
      <c r="IA47" s="340"/>
      <c r="IB47" s="345"/>
      <c r="IC47" s="346"/>
      <c r="ID47" s="338"/>
      <c r="IE47" s="347"/>
      <c r="IF47" s="345"/>
      <c r="IG47" s="345"/>
      <c r="IH47" s="340"/>
      <c r="II47" s="340"/>
      <c r="IJ47" s="345"/>
      <c r="IK47" s="346"/>
      <c r="IL47" s="338"/>
      <c r="IM47" s="347"/>
      <c r="IN47" s="345"/>
      <c r="IO47" s="345"/>
      <c r="IP47" s="340"/>
      <c r="IQ47" s="340"/>
      <c r="IR47" s="345"/>
      <c r="IS47" s="346"/>
      <c r="IT47" s="338"/>
      <c r="IU47" s="347"/>
    </row>
    <row r="48" spans="1:255" ht="39.75" customHeight="1">
      <c r="A48" s="711" t="s">
        <v>471</v>
      </c>
      <c r="B48" s="711"/>
      <c r="C48" s="711"/>
      <c r="D48" s="711"/>
      <c r="E48" s="711"/>
      <c r="F48" s="711"/>
      <c r="G48" s="266"/>
      <c r="H48" s="343"/>
      <c r="I48" s="344"/>
      <c r="J48" s="334"/>
      <c r="K48" s="335"/>
      <c r="L48" s="345"/>
      <c r="M48" s="346"/>
      <c r="N48" s="338"/>
      <c r="O48" s="347"/>
      <c r="P48" s="345"/>
      <c r="Q48" s="345"/>
      <c r="R48" s="340"/>
      <c r="S48" s="340"/>
      <c r="T48" s="345"/>
      <c r="U48" s="346"/>
      <c r="V48" s="338"/>
      <c r="W48" s="347"/>
      <c r="X48" s="345"/>
      <c r="Y48" s="345"/>
      <c r="Z48" s="340"/>
      <c r="AA48" s="340"/>
      <c r="AB48" s="345"/>
      <c r="AC48" s="346"/>
      <c r="AD48" s="338"/>
      <c r="AE48" s="347"/>
      <c r="AF48" s="345"/>
      <c r="AG48" s="345"/>
      <c r="AH48" s="340"/>
      <c r="AI48" s="340"/>
      <c r="AJ48" s="345"/>
      <c r="AK48" s="346"/>
      <c r="AL48" s="338"/>
      <c r="AM48" s="347"/>
      <c r="AN48" s="345"/>
      <c r="AO48" s="345"/>
      <c r="AP48" s="340"/>
      <c r="AQ48" s="340"/>
      <c r="AR48" s="345"/>
      <c r="AS48" s="346"/>
      <c r="AT48" s="338"/>
      <c r="AU48" s="347"/>
      <c r="AV48" s="345"/>
      <c r="AW48" s="345"/>
      <c r="AX48" s="340"/>
      <c r="AY48" s="340"/>
      <c r="AZ48" s="345"/>
      <c r="BA48" s="346"/>
      <c r="BB48" s="338"/>
      <c r="BC48" s="347"/>
      <c r="BD48" s="345"/>
      <c r="BE48" s="345"/>
      <c r="BF48" s="340"/>
      <c r="BG48" s="340"/>
      <c r="BH48" s="345"/>
      <c r="BI48" s="346"/>
      <c r="BJ48" s="338"/>
      <c r="BK48" s="347"/>
      <c r="BL48" s="345"/>
      <c r="BM48" s="345"/>
      <c r="BN48" s="340"/>
      <c r="BO48" s="340"/>
      <c r="BP48" s="345"/>
      <c r="BQ48" s="346"/>
      <c r="BR48" s="338"/>
      <c r="BS48" s="347"/>
      <c r="BT48" s="345"/>
      <c r="BU48" s="345"/>
      <c r="BV48" s="340"/>
      <c r="BW48" s="340"/>
      <c r="BX48" s="345"/>
      <c r="BY48" s="346"/>
      <c r="BZ48" s="338"/>
      <c r="CA48" s="347"/>
      <c r="CB48" s="345"/>
      <c r="CC48" s="345"/>
      <c r="CD48" s="340"/>
      <c r="CE48" s="340"/>
      <c r="CF48" s="345"/>
      <c r="CG48" s="346"/>
      <c r="CH48" s="338"/>
      <c r="CI48" s="347"/>
      <c r="CJ48" s="345"/>
      <c r="CK48" s="345"/>
      <c r="CL48" s="340"/>
      <c r="CM48" s="340"/>
      <c r="CN48" s="345"/>
      <c r="CO48" s="346"/>
      <c r="CP48" s="338"/>
      <c r="CQ48" s="347"/>
      <c r="CR48" s="345"/>
      <c r="CS48" s="345"/>
      <c r="CT48" s="340"/>
      <c r="CU48" s="340"/>
      <c r="CV48" s="345"/>
      <c r="CW48" s="346"/>
      <c r="CX48" s="338"/>
      <c r="CY48" s="347"/>
      <c r="CZ48" s="345"/>
      <c r="DA48" s="345"/>
      <c r="DB48" s="340"/>
      <c r="DC48" s="340"/>
      <c r="DD48" s="345"/>
      <c r="DE48" s="346"/>
      <c r="DF48" s="338"/>
      <c r="DG48" s="347"/>
      <c r="DH48" s="345"/>
      <c r="DI48" s="345"/>
      <c r="DJ48" s="340"/>
      <c r="DK48" s="340"/>
      <c r="DL48" s="345"/>
      <c r="DM48" s="346"/>
      <c r="DN48" s="338"/>
      <c r="DO48" s="347"/>
      <c r="DP48" s="345"/>
      <c r="DQ48" s="345"/>
      <c r="DR48" s="340"/>
      <c r="DS48" s="340"/>
      <c r="DT48" s="345"/>
      <c r="DU48" s="346"/>
      <c r="DV48" s="338"/>
      <c r="DW48" s="347"/>
      <c r="DX48" s="345"/>
      <c r="DY48" s="345"/>
      <c r="DZ48" s="340"/>
      <c r="EA48" s="340"/>
      <c r="EB48" s="345"/>
      <c r="EC48" s="346"/>
      <c r="ED48" s="338"/>
      <c r="EE48" s="347"/>
      <c r="EF48" s="345"/>
      <c r="EG48" s="345"/>
      <c r="EH48" s="340"/>
      <c r="EI48" s="340"/>
      <c r="EJ48" s="345"/>
      <c r="EK48" s="346"/>
      <c r="EL48" s="338"/>
      <c r="EM48" s="347"/>
      <c r="EN48" s="345"/>
      <c r="EO48" s="345"/>
      <c r="EP48" s="340"/>
      <c r="EQ48" s="340"/>
      <c r="ER48" s="345"/>
      <c r="ES48" s="346"/>
      <c r="ET48" s="338"/>
      <c r="EU48" s="347"/>
      <c r="EV48" s="345"/>
      <c r="EW48" s="345"/>
      <c r="EX48" s="340"/>
      <c r="EY48" s="340"/>
      <c r="EZ48" s="345"/>
      <c r="FA48" s="346"/>
      <c r="FB48" s="338"/>
      <c r="FC48" s="347"/>
      <c r="FD48" s="345"/>
      <c r="FE48" s="345"/>
      <c r="FF48" s="340"/>
      <c r="FG48" s="340"/>
      <c r="FH48" s="345"/>
      <c r="FI48" s="346"/>
      <c r="FJ48" s="338"/>
      <c r="FK48" s="347"/>
      <c r="FL48" s="345"/>
      <c r="FM48" s="345"/>
      <c r="FN48" s="340"/>
      <c r="FO48" s="340"/>
      <c r="FP48" s="345"/>
      <c r="FQ48" s="346"/>
      <c r="FR48" s="338"/>
      <c r="FS48" s="347"/>
      <c r="FT48" s="345"/>
      <c r="FU48" s="345"/>
      <c r="FV48" s="340"/>
      <c r="FW48" s="340"/>
      <c r="FX48" s="345"/>
      <c r="FY48" s="346"/>
      <c r="FZ48" s="338"/>
      <c r="GA48" s="347"/>
      <c r="GB48" s="345"/>
      <c r="GC48" s="345"/>
      <c r="GD48" s="340"/>
      <c r="GE48" s="340"/>
      <c r="GF48" s="345"/>
      <c r="GG48" s="346"/>
      <c r="GH48" s="338"/>
      <c r="GI48" s="347"/>
      <c r="GJ48" s="345"/>
      <c r="GK48" s="345"/>
      <c r="GL48" s="340"/>
      <c r="GM48" s="340"/>
      <c r="GN48" s="345"/>
      <c r="GO48" s="346"/>
      <c r="GP48" s="338"/>
      <c r="GQ48" s="347"/>
      <c r="GR48" s="345"/>
      <c r="GS48" s="345"/>
      <c r="GT48" s="340"/>
      <c r="GU48" s="340"/>
      <c r="GV48" s="345"/>
      <c r="GW48" s="346"/>
      <c r="GX48" s="338"/>
      <c r="GY48" s="347"/>
      <c r="GZ48" s="345"/>
      <c r="HA48" s="345"/>
      <c r="HB48" s="340"/>
      <c r="HC48" s="340"/>
      <c r="HD48" s="345"/>
      <c r="HE48" s="346"/>
      <c r="HF48" s="338"/>
      <c r="HG48" s="347"/>
      <c r="HH48" s="345"/>
      <c r="HI48" s="345"/>
      <c r="HJ48" s="340"/>
      <c r="HK48" s="340"/>
      <c r="HL48" s="345"/>
      <c r="HM48" s="346"/>
      <c r="HN48" s="338"/>
      <c r="HO48" s="347"/>
      <c r="HP48" s="345"/>
      <c r="HQ48" s="345"/>
      <c r="HR48" s="340"/>
      <c r="HS48" s="340"/>
      <c r="HT48" s="345"/>
      <c r="HU48" s="346"/>
      <c r="HV48" s="338"/>
      <c r="HW48" s="347"/>
      <c r="HX48" s="345"/>
      <c r="HY48" s="345"/>
      <c r="HZ48" s="340"/>
      <c r="IA48" s="340"/>
      <c r="IB48" s="345"/>
      <c r="IC48" s="346"/>
      <c r="ID48" s="338"/>
      <c r="IE48" s="347"/>
      <c r="IF48" s="345"/>
      <c r="IG48" s="345"/>
      <c r="IH48" s="340"/>
      <c r="II48" s="340"/>
      <c r="IJ48" s="345"/>
      <c r="IK48" s="346"/>
      <c r="IL48" s="338"/>
      <c r="IM48" s="347"/>
      <c r="IN48" s="345"/>
      <c r="IO48" s="345"/>
      <c r="IP48" s="340"/>
      <c r="IQ48" s="340"/>
      <c r="IR48" s="345"/>
      <c r="IS48" s="346"/>
      <c r="IT48" s="338"/>
      <c r="IU48" s="347"/>
    </row>
    <row r="49" spans="1:255" s="341" customFormat="1" ht="27" customHeight="1">
      <c r="A49" s="711" t="s">
        <v>472</v>
      </c>
      <c r="B49" s="711"/>
      <c r="C49" s="711"/>
      <c r="D49" s="711"/>
      <c r="E49" s="711"/>
      <c r="F49" s="711"/>
      <c r="G49" s="266"/>
      <c r="H49" s="343"/>
      <c r="I49" s="333"/>
      <c r="J49" s="334"/>
      <c r="K49" s="335"/>
      <c r="L49" s="336"/>
      <c r="M49" s="337"/>
      <c r="N49" s="338"/>
      <c r="O49" s="339"/>
      <c r="P49" s="336"/>
      <c r="Q49" s="336"/>
      <c r="R49" s="340"/>
      <c r="S49" s="340"/>
      <c r="T49" s="336"/>
      <c r="U49" s="337"/>
      <c r="V49" s="338"/>
      <c r="W49" s="339"/>
      <c r="X49" s="336"/>
      <c r="Y49" s="336"/>
      <c r="Z49" s="340"/>
      <c r="AA49" s="340"/>
      <c r="AB49" s="336"/>
      <c r="AC49" s="337"/>
      <c r="AD49" s="338"/>
      <c r="AE49" s="339"/>
      <c r="AF49" s="336"/>
      <c r="AG49" s="336"/>
      <c r="AH49" s="340"/>
      <c r="AI49" s="340"/>
      <c r="AJ49" s="336"/>
      <c r="AK49" s="337"/>
      <c r="AL49" s="338"/>
      <c r="AM49" s="339"/>
      <c r="AN49" s="336"/>
      <c r="AO49" s="336"/>
      <c r="AP49" s="340"/>
      <c r="AQ49" s="340"/>
      <c r="AR49" s="336"/>
      <c r="AS49" s="337"/>
      <c r="AT49" s="338"/>
      <c r="AU49" s="339"/>
      <c r="AV49" s="336"/>
      <c r="AW49" s="336"/>
      <c r="AX49" s="340"/>
      <c r="AY49" s="340"/>
      <c r="AZ49" s="336"/>
      <c r="BA49" s="337"/>
      <c r="BB49" s="338"/>
      <c r="BC49" s="339"/>
      <c r="BD49" s="336"/>
      <c r="BE49" s="336"/>
      <c r="BF49" s="340"/>
      <c r="BG49" s="340"/>
      <c r="BH49" s="336"/>
      <c r="BI49" s="337"/>
      <c r="BJ49" s="338"/>
      <c r="BK49" s="339"/>
      <c r="BL49" s="336"/>
      <c r="BM49" s="336"/>
      <c r="BN49" s="340"/>
      <c r="BO49" s="340"/>
      <c r="BP49" s="336"/>
      <c r="BQ49" s="337"/>
      <c r="BR49" s="338"/>
      <c r="BS49" s="339"/>
      <c r="BT49" s="336"/>
      <c r="BU49" s="336"/>
      <c r="BV49" s="340"/>
      <c r="BW49" s="340"/>
      <c r="BX49" s="336"/>
      <c r="BY49" s="337"/>
      <c r="BZ49" s="338"/>
      <c r="CA49" s="339"/>
      <c r="CB49" s="336"/>
      <c r="CC49" s="336"/>
      <c r="CD49" s="340"/>
      <c r="CE49" s="340"/>
      <c r="CF49" s="336"/>
      <c r="CG49" s="337"/>
      <c r="CH49" s="338"/>
      <c r="CI49" s="339"/>
      <c r="CJ49" s="336"/>
      <c r="CK49" s="336"/>
      <c r="CL49" s="340"/>
      <c r="CM49" s="340"/>
      <c r="CN49" s="336"/>
      <c r="CO49" s="337"/>
      <c r="CP49" s="338"/>
      <c r="CQ49" s="339"/>
      <c r="CR49" s="336"/>
      <c r="CS49" s="336"/>
      <c r="CT49" s="340"/>
      <c r="CU49" s="340"/>
      <c r="CV49" s="336"/>
      <c r="CW49" s="337"/>
      <c r="CX49" s="338"/>
      <c r="CY49" s="339"/>
      <c r="CZ49" s="336"/>
      <c r="DA49" s="336"/>
      <c r="DB49" s="340"/>
      <c r="DC49" s="340"/>
      <c r="DD49" s="336"/>
      <c r="DE49" s="337"/>
      <c r="DF49" s="338"/>
      <c r="DG49" s="339"/>
      <c r="DH49" s="336"/>
      <c r="DI49" s="336"/>
      <c r="DJ49" s="340"/>
      <c r="DK49" s="340"/>
      <c r="DL49" s="336"/>
      <c r="DM49" s="337"/>
      <c r="DN49" s="338"/>
      <c r="DO49" s="339"/>
      <c r="DP49" s="336"/>
      <c r="DQ49" s="336"/>
      <c r="DR49" s="340"/>
      <c r="DS49" s="340"/>
      <c r="DT49" s="336"/>
      <c r="DU49" s="337"/>
      <c r="DV49" s="338"/>
      <c r="DW49" s="339"/>
      <c r="DX49" s="336"/>
      <c r="DY49" s="336"/>
      <c r="DZ49" s="340"/>
      <c r="EA49" s="340"/>
      <c r="EB49" s="336"/>
      <c r="EC49" s="337"/>
      <c r="ED49" s="338"/>
      <c r="EE49" s="339"/>
      <c r="EF49" s="336"/>
      <c r="EG49" s="336"/>
      <c r="EH49" s="340"/>
      <c r="EI49" s="340"/>
      <c r="EJ49" s="336"/>
      <c r="EK49" s="337"/>
      <c r="EL49" s="338"/>
      <c r="EM49" s="339"/>
      <c r="EN49" s="336"/>
      <c r="EO49" s="336"/>
      <c r="EP49" s="340"/>
      <c r="EQ49" s="340"/>
      <c r="ER49" s="336"/>
      <c r="ES49" s="337"/>
      <c r="ET49" s="338"/>
      <c r="EU49" s="339"/>
      <c r="EV49" s="336"/>
      <c r="EW49" s="336"/>
      <c r="EX49" s="340"/>
      <c r="EY49" s="340"/>
      <c r="EZ49" s="336"/>
      <c r="FA49" s="337"/>
      <c r="FB49" s="338"/>
      <c r="FC49" s="339"/>
      <c r="FD49" s="336"/>
      <c r="FE49" s="336"/>
      <c r="FF49" s="340"/>
      <c r="FG49" s="340"/>
      <c r="FH49" s="336"/>
      <c r="FI49" s="337"/>
      <c r="FJ49" s="338"/>
      <c r="FK49" s="339"/>
      <c r="FL49" s="336"/>
      <c r="FM49" s="336"/>
      <c r="FN49" s="340"/>
      <c r="FO49" s="340"/>
      <c r="FP49" s="336"/>
      <c r="FQ49" s="337"/>
      <c r="FR49" s="338"/>
      <c r="FS49" s="339"/>
      <c r="FT49" s="336"/>
      <c r="FU49" s="336"/>
      <c r="FV49" s="340"/>
      <c r="FW49" s="340"/>
      <c r="FX49" s="336"/>
      <c r="FY49" s="337"/>
      <c r="FZ49" s="338"/>
      <c r="GA49" s="339"/>
      <c r="GB49" s="336"/>
      <c r="GC49" s="336"/>
      <c r="GD49" s="340"/>
      <c r="GE49" s="340"/>
      <c r="GF49" s="336"/>
      <c r="GG49" s="337"/>
      <c r="GH49" s="338"/>
      <c r="GI49" s="339"/>
      <c r="GJ49" s="336"/>
      <c r="GK49" s="336"/>
      <c r="GL49" s="340"/>
      <c r="GM49" s="340"/>
      <c r="GN49" s="336"/>
      <c r="GO49" s="337"/>
      <c r="GP49" s="338"/>
      <c r="GQ49" s="339"/>
      <c r="GR49" s="336"/>
      <c r="GS49" s="336"/>
      <c r="GT49" s="340"/>
      <c r="GU49" s="340"/>
      <c r="GV49" s="336"/>
      <c r="GW49" s="337"/>
      <c r="GX49" s="338"/>
      <c r="GY49" s="339"/>
      <c r="GZ49" s="336"/>
      <c r="HA49" s="336"/>
      <c r="HB49" s="340"/>
      <c r="HC49" s="340"/>
      <c r="HD49" s="336"/>
      <c r="HE49" s="337"/>
      <c r="HF49" s="338"/>
      <c r="HG49" s="339"/>
      <c r="HH49" s="336"/>
      <c r="HI49" s="336"/>
      <c r="HJ49" s="340"/>
      <c r="HK49" s="340"/>
      <c r="HL49" s="336"/>
      <c r="HM49" s="337"/>
      <c r="HN49" s="338"/>
      <c r="HO49" s="339"/>
      <c r="HP49" s="336"/>
      <c r="HQ49" s="336"/>
      <c r="HR49" s="340"/>
      <c r="HS49" s="340"/>
      <c r="HT49" s="336"/>
      <c r="HU49" s="337"/>
      <c r="HV49" s="338"/>
      <c r="HW49" s="339"/>
      <c r="HX49" s="336"/>
      <c r="HY49" s="336"/>
      <c r="HZ49" s="340"/>
      <c r="IA49" s="340"/>
      <c r="IB49" s="336"/>
      <c r="IC49" s="337"/>
      <c r="ID49" s="338"/>
      <c r="IE49" s="339"/>
      <c r="IF49" s="336"/>
      <c r="IG49" s="336"/>
      <c r="IH49" s="340"/>
      <c r="II49" s="340"/>
      <c r="IJ49" s="336"/>
      <c r="IK49" s="337"/>
      <c r="IL49" s="338"/>
      <c r="IM49" s="339"/>
      <c r="IN49" s="336"/>
      <c r="IO49" s="336"/>
      <c r="IP49" s="340"/>
      <c r="IQ49" s="340"/>
      <c r="IR49" s="336"/>
      <c r="IS49" s="337"/>
      <c r="IT49" s="338"/>
      <c r="IU49" s="339"/>
    </row>
    <row r="50" spans="1:255" ht="39.75" customHeight="1">
      <c r="A50" s="711" t="s">
        <v>473</v>
      </c>
      <c r="B50" s="711"/>
      <c r="C50" s="711"/>
      <c r="D50" s="711"/>
      <c r="E50" s="711"/>
      <c r="F50" s="711"/>
      <c r="G50" s="266"/>
      <c r="H50" s="343"/>
      <c r="I50" s="344"/>
      <c r="J50" s="334"/>
      <c r="K50" s="335"/>
      <c r="L50" s="345"/>
      <c r="M50" s="346"/>
      <c r="N50" s="338"/>
      <c r="O50" s="347"/>
      <c r="P50" s="345"/>
      <c r="Q50" s="345"/>
      <c r="R50" s="340"/>
      <c r="S50" s="340"/>
      <c r="T50" s="345"/>
      <c r="U50" s="346"/>
      <c r="V50" s="338"/>
      <c r="W50" s="347"/>
      <c r="X50" s="345"/>
      <c r="Y50" s="345"/>
      <c r="Z50" s="340"/>
      <c r="AA50" s="340"/>
      <c r="AB50" s="345"/>
      <c r="AC50" s="346"/>
      <c r="AD50" s="338"/>
      <c r="AE50" s="347"/>
      <c r="AF50" s="345"/>
      <c r="AG50" s="345"/>
      <c r="AH50" s="340"/>
      <c r="AI50" s="340"/>
      <c r="AJ50" s="345"/>
      <c r="AK50" s="346"/>
      <c r="AL50" s="338"/>
      <c r="AM50" s="347"/>
      <c r="AN50" s="345"/>
      <c r="AO50" s="345"/>
      <c r="AP50" s="340"/>
      <c r="AQ50" s="340"/>
      <c r="AR50" s="345"/>
      <c r="AS50" s="346"/>
      <c r="AT50" s="338"/>
      <c r="AU50" s="347"/>
      <c r="AV50" s="345"/>
      <c r="AW50" s="345"/>
      <c r="AX50" s="340"/>
      <c r="AY50" s="340"/>
      <c r="AZ50" s="345"/>
      <c r="BA50" s="346"/>
      <c r="BB50" s="338"/>
      <c r="BC50" s="347"/>
      <c r="BD50" s="345"/>
      <c r="BE50" s="345"/>
      <c r="BF50" s="340"/>
      <c r="BG50" s="340"/>
      <c r="BH50" s="345"/>
      <c r="BI50" s="346"/>
      <c r="BJ50" s="338"/>
      <c r="BK50" s="347"/>
      <c r="BL50" s="345"/>
      <c r="BM50" s="345"/>
      <c r="BN50" s="340"/>
      <c r="BO50" s="340"/>
      <c r="BP50" s="345"/>
      <c r="BQ50" s="346"/>
      <c r="BR50" s="338"/>
      <c r="BS50" s="347"/>
      <c r="BT50" s="345"/>
      <c r="BU50" s="345"/>
      <c r="BV50" s="340"/>
      <c r="BW50" s="340"/>
      <c r="BX50" s="345"/>
      <c r="BY50" s="346"/>
      <c r="BZ50" s="338"/>
      <c r="CA50" s="347"/>
      <c r="CB50" s="345"/>
      <c r="CC50" s="345"/>
      <c r="CD50" s="340"/>
      <c r="CE50" s="340"/>
      <c r="CF50" s="345"/>
      <c r="CG50" s="346"/>
      <c r="CH50" s="338"/>
      <c r="CI50" s="347"/>
      <c r="CJ50" s="345"/>
      <c r="CK50" s="345"/>
      <c r="CL50" s="340"/>
      <c r="CM50" s="340"/>
      <c r="CN50" s="345"/>
      <c r="CO50" s="346"/>
      <c r="CP50" s="338"/>
      <c r="CQ50" s="347"/>
      <c r="CR50" s="345"/>
      <c r="CS50" s="345"/>
      <c r="CT50" s="340"/>
      <c r="CU50" s="340"/>
      <c r="CV50" s="345"/>
      <c r="CW50" s="346"/>
      <c r="CX50" s="338"/>
      <c r="CY50" s="347"/>
      <c r="CZ50" s="345"/>
      <c r="DA50" s="345"/>
      <c r="DB50" s="340"/>
      <c r="DC50" s="340"/>
      <c r="DD50" s="345"/>
      <c r="DE50" s="346"/>
      <c r="DF50" s="338"/>
      <c r="DG50" s="347"/>
      <c r="DH50" s="345"/>
      <c r="DI50" s="345"/>
      <c r="DJ50" s="340"/>
      <c r="DK50" s="340"/>
      <c r="DL50" s="345"/>
      <c r="DM50" s="346"/>
      <c r="DN50" s="338"/>
      <c r="DO50" s="347"/>
      <c r="DP50" s="345"/>
      <c r="DQ50" s="345"/>
      <c r="DR50" s="340"/>
      <c r="DS50" s="340"/>
      <c r="DT50" s="345"/>
      <c r="DU50" s="346"/>
      <c r="DV50" s="338"/>
      <c r="DW50" s="347"/>
      <c r="DX50" s="345"/>
      <c r="DY50" s="345"/>
      <c r="DZ50" s="340"/>
      <c r="EA50" s="340"/>
      <c r="EB50" s="345"/>
      <c r="EC50" s="346"/>
      <c r="ED50" s="338"/>
      <c r="EE50" s="347"/>
      <c r="EF50" s="345"/>
      <c r="EG50" s="345"/>
      <c r="EH50" s="340"/>
      <c r="EI50" s="340"/>
      <c r="EJ50" s="345"/>
      <c r="EK50" s="346"/>
      <c r="EL50" s="338"/>
      <c r="EM50" s="347"/>
      <c r="EN50" s="345"/>
      <c r="EO50" s="345"/>
      <c r="EP50" s="340"/>
      <c r="EQ50" s="340"/>
      <c r="ER50" s="345"/>
      <c r="ES50" s="346"/>
      <c r="ET50" s="338"/>
      <c r="EU50" s="347"/>
      <c r="EV50" s="345"/>
      <c r="EW50" s="345"/>
      <c r="EX50" s="340"/>
      <c r="EY50" s="340"/>
      <c r="EZ50" s="345"/>
      <c r="FA50" s="346"/>
      <c r="FB50" s="338"/>
      <c r="FC50" s="347"/>
      <c r="FD50" s="345"/>
      <c r="FE50" s="345"/>
      <c r="FF50" s="340"/>
      <c r="FG50" s="340"/>
      <c r="FH50" s="345"/>
      <c r="FI50" s="346"/>
      <c r="FJ50" s="338"/>
      <c r="FK50" s="347"/>
      <c r="FL50" s="345"/>
      <c r="FM50" s="345"/>
      <c r="FN50" s="340"/>
      <c r="FO50" s="340"/>
      <c r="FP50" s="345"/>
      <c r="FQ50" s="346"/>
      <c r="FR50" s="338"/>
      <c r="FS50" s="347"/>
      <c r="FT50" s="345"/>
      <c r="FU50" s="345"/>
      <c r="FV50" s="340"/>
      <c r="FW50" s="340"/>
      <c r="FX50" s="345"/>
      <c r="FY50" s="346"/>
      <c r="FZ50" s="338"/>
      <c r="GA50" s="347"/>
      <c r="GB50" s="345"/>
      <c r="GC50" s="345"/>
      <c r="GD50" s="340"/>
      <c r="GE50" s="340"/>
      <c r="GF50" s="345"/>
      <c r="GG50" s="346"/>
      <c r="GH50" s="338"/>
      <c r="GI50" s="347"/>
      <c r="GJ50" s="345"/>
      <c r="GK50" s="345"/>
      <c r="GL50" s="340"/>
      <c r="GM50" s="340"/>
      <c r="GN50" s="345"/>
      <c r="GO50" s="346"/>
      <c r="GP50" s="338"/>
      <c r="GQ50" s="347"/>
      <c r="GR50" s="345"/>
      <c r="GS50" s="345"/>
      <c r="GT50" s="340"/>
      <c r="GU50" s="340"/>
      <c r="GV50" s="345"/>
      <c r="GW50" s="346"/>
      <c r="GX50" s="338"/>
      <c r="GY50" s="347"/>
      <c r="GZ50" s="345"/>
      <c r="HA50" s="345"/>
      <c r="HB50" s="340"/>
      <c r="HC50" s="340"/>
      <c r="HD50" s="345"/>
      <c r="HE50" s="346"/>
      <c r="HF50" s="338"/>
      <c r="HG50" s="347"/>
      <c r="HH50" s="345"/>
      <c r="HI50" s="345"/>
      <c r="HJ50" s="340"/>
      <c r="HK50" s="340"/>
      <c r="HL50" s="345"/>
      <c r="HM50" s="346"/>
      <c r="HN50" s="338"/>
      <c r="HO50" s="347"/>
      <c r="HP50" s="345"/>
      <c r="HQ50" s="345"/>
      <c r="HR50" s="340"/>
      <c r="HS50" s="340"/>
      <c r="HT50" s="345"/>
      <c r="HU50" s="346"/>
      <c r="HV50" s="338"/>
      <c r="HW50" s="347"/>
      <c r="HX50" s="345"/>
      <c r="HY50" s="345"/>
      <c r="HZ50" s="340"/>
      <c r="IA50" s="340"/>
      <c r="IB50" s="345"/>
      <c r="IC50" s="346"/>
      <c r="ID50" s="338"/>
      <c r="IE50" s="347"/>
      <c r="IF50" s="345"/>
      <c r="IG50" s="345"/>
      <c r="IH50" s="340"/>
      <c r="II50" s="340"/>
      <c r="IJ50" s="345"/>
      <c r="IK50" s="346"/>
      <c r="IL50" s="338"/>
      <c r="IM50" s="347"/>
      <c r="IN50" s="345"/>
      <c r="IO50" s="345"/>
      <c r="IP50" s="340"/>
      <c r="IQ50" s="340"/>
      <c r="IR50" s="345"/>
      <c r="IS50" s="346"/>
      <c r="IT50" s="338"/>
      <c r="IU50" s="347"/>
    </row>
    <row r="51" spans="1:255" s="341" customFormat="1" ht="13.5" customHeight="1">
      <c r="A51" s="711" t="s">
        <v>474</v>
      </c>
      <c r="B51" s="711"/>
      <c r="C51" s="711"/>
      <c r="D51" s="711"/>
      <c r="E51" s="711"/>
      <c r="F51" s="711"/>
      <c r="G51" s="266"/>
      <c r="H51" s="343"/>
      <c r="I51" s="333"/>
      <c r="J51" s="334"/>
      <c r="K51" s="335"/>
      <c r="L51" s="336"/>
      <c r="M51" s="337"/>
      <c r="N51" s="338"/>
      <c r="O51" s="339"/>
      <c r="P51" s="336"/>
      <c r="Q51" s="336"/>
      <c r="R51" s="340"/>
      <c r="S51" s="340"/>
      <c r="T51" s="336"/>
      <c r="U51" s="337"/>
      <c r="V51" s="338"/>
      <c r="W51" s="339"/>
      <c r="X51" s="336"/>
      <c r="Y51" s="336"/>
      <c r="Z51" s="340"/>
      <c r="AA51" s="340"/>
      <c r="AB51" s="336"/>
      <c r="AC51" s="337"/>
      <c r="AD51" s="338"/>
      <c r="AE51" s="339"/>
      <c r="AF51" s="336"/>
      <c r="AG51" s="336"/>
      <c r="AH51" s="340"/>
      <c r="AI51" s="340"/>
      <c r="AJ51" s="336"/>
      <c r="AK51" s="337"/>
      <c r="AL51" s="338"/>
      <c r="AM51" s="339"/>
      <c r="AN51" s="336"/>
      <c r="AO51" s="336"/>
      <c r="AP51" s="340"/>
      <c r="AQ51" s="340"/>
      <c r="AR51" s="336"/>
      <c r="AS51" s="337"/>
      <c r="AT51" s="338"/>
      <c r="AU51" s="339"/>
      <c r="AV51" s="336"/>
      <c r="AW51" s="336"/>
      <c r="AX51" s="340"/>
      <c r="AY51" s="340"/>
      <c r="AZ51" s="336"/>
      <c r="BA51" s="337"/>
      <c r="BB51" s="338"/>
      <c r="BC51" s="339"/>
      <c r="BD51" s="336"/>
      <c r="BE51" s="336"/>
      <c r="BF51" s="340"/>
      <c r="BG51" s="340"/>
      <c r="BH51" s="336"/>
      <c r="BI51" s="337"/>
      <c r="BJ51" s="338"/>
      <c r="BK51" s="339"/>
      <c r="BL51" s="336"/>
      <c r="BM51" s="336"/>
      <c r="BN51" s="340"/>
      <c r="BO51" s="340"/>
      <c r="BP51" s="336"/>
      <c r="BQ51" s="337"/>
      <c r="BR51" s="338"/>
      <c r="BS51" s="339"/>
      <c r="BT51" s="336"/>
      <c r="BU51" s="336"/>
      <c r="BV51" s="340"/>
      <c r="BW51" s="340"/>
      <c r="BX51" s="336"/>
      <c r="BY51" s="337"/>
      <c r="BZ51" s="338"/>
      <c r="CA51" s="339"/>
      <c r="CB51" s="336"/>
      <c r="CC51" s="336"/>
      <c r="CD51" s="340"/>
      <c r="CE51" s="340"/>
      <c r="CF51" s="336"/>
      <c r="CG51" s="337"/>
      <c r="CH51" s="338"/>
      <c r="CI51" s="339"/>
      <c r="CJ51" s="336"/>
      <c r="CK51" s="336"/>
      <c r="CL51" s="340"/>
      <c r="CM51" s="340"/>
      <c r="CN51" s="336"/>
      <c r="CO51" s="337"/>
      <c r="CP51" s="338"/>
      <c r="CQ51" s="339"/>
      <c r="CR51" s="336"/>
      <c r="CS51" s="336"/>
      <c r="CT51" s="340"/>
      <c r="CU51" s="340"/>
      <c r="CV51" s="336"/>
      <c r="CW51" s="337"/>
      <c r="CX51" s="338"/>
      <c r="CY51" s="339"/>
      <c r="CZ51" s="336"/>
      <c r="DA51" s="336"/>
      <c r="DB51" s="340"/>
      <c r="DC51" s="340"/>
      <c r="DD51" s="336"/>
      <c r="DE51" s="337"/>
      <c r="DF51" s="338"/>
      <c r="DG51" s="339"/>
      <c r="DH51" s="336"/>
      <c r="DI51" s="336"/>
      <c r="DJ51" s="340"/>
      <c r="DK51" s="340"/>
      <c r="DL51" s="336"/>
      <c r="DM51" s="337"/>
      <c r="DN51" s="338"/>
      <c r="DO51" s="339"/>
      <c r="DP51" s="336"/>
      <c r="DQ51" s="336"/>
      <c r="DR51" s="340"/>
      <c r="DS51" s="340"/>
      <c r="DT51" s="336"/>
      <c r="DU51" s="337"/>
      <c r="DV51" s="338"/>
      <c r="DW51" s="339"/>
      <c r="DX51" s="336"/>
      <c r="DY51" s="336"/>
      <c r="DZ51" s="340"/>
      <c r="EA51" s="340"/>
      <c r="EB51" s="336"/>
      <c r="EC51" s="337"/>
      <c r="ED51" s="338"/>
      <c r="EE51" s="339"/>
      <c r="EF51" s="336"/>
      <c r="EG51" s="336"/>
      <c r="EH51" s="340"/>
      <c r="EI51" s="340"/>
      <c r="EJ51" s="336"/>
      <c r="EK51" s="337"/>
      <c r="EL51" s="338"/>
      <c r="EM51" s="339"/>
      <c r="EN51" s="336"/>
      <c r="EO51" s="336"/>
      <c r="EP51" s="340"/>
      <c r="EQ51" s="340"/>
      <c r="ER51" s="336"/>
      <c r="ES51" s="337"/>
      <c r="ET51" s="338"/>
      <c r="EU51" s="339"/>
      <c r="EV51" s="336"/>
      <c r="EW51" s="336"/>
      <c r="EX51" s="340"/>
      <c r="EY51" s="340"/>
      <c r="EZ51" s="336"/>
      <c r="FA51" s="337"/>
      <c r="FB51" s="338"/>
      <c r="FC51" s="339"/>
      <c r="FD51" s="336"/>
      <c r="FE51" s="336"/>
      <c r="FF51" s="340"/>
      <c r="FG51" s="340"/>
      <c r="FH51" s="336"/>
      <c r="FI51" s="337"/>
      <c r="FJ51" s="338"/>
      <c r="FK51" s="339"/>
      <c r="FL51" s="336"/>
      <c r="FM51" s="336"/>
      <c r="FN51" s="340"/>
      <c r="FO51" s="340"/>
      <c r="FP51" s="336"/>
      <c r="FQ51" s="337"/>
      <c r="FR51" s="338"/>
      <c r="FS51" s="339"/>
      <c r="FT51" s="336"/>
      <c r="FU51" s="336"/>
      <c r="FV51" s="340"/>
      <c r="FW51" s="340"/>
      <c r="FX51" s="336"/>
      <c r="FY51" s="337"/>
      <c r="FZ51" s="338"/>
      <c r="GA51" s="339"/>
      <c r="GB51" s="336"/>
      <c r="GC51" s="336"/>
      <c r="GD51" s="340"/>
      <c r="GE51" s="340"/>
      <c r="GF51" s="336"/>
      <c r="GG51" s="337"/>
      <c r="GH51" s="338"/>
      <c r="GI51" s="339"/>
      <c r="GJ51" s="336"/>
      <c r="GK51" s="336"/>
      <c r="GL51" s="340"/>
      <c r="GM51" s="340"/>
      <c r="GN51" s="336"/>
      <c r="GO51" s="337"/>
      <c r="GP51" s="338"/>
      <c r="GQ51" s="339"/>
      <c r="GR51" s="336"/>
      <c r="GS51" s="336"/>
      <c r="GT51" s="340"/>
      <c r="GU51" s="340"/>
      <c r="GV51" s="336"/>
      <c r="GW51" s="337"/>
      <c r="GX51" s="338"/>
      <c r="GY51" s="339"/>
      <c r="GZ51" s="336"/>
      <c r="HA51" s="336"/>
      <c r="HB51" s="340"/>
      <c r="HC51" s="340"/>
      <c r="HD51" s="336"/>
      <c r="HE51" s="337"/>
      <c r="HF51" s="338"/>
      <c r="HG51" s="339"/>
      <c r="HH51" s="336"/>
      <c r="HI51" s="336"/>
      <c r="HJ51" s="340"/>
      <c r="HK51" s="340"/>
      <c r="HL51" s="336"/>
      <c r="HM51" s="337"/>
      <c r="HN51" s="338"/>
      <c r="HO51" s="339"/>
      <c r="HP51" s="336"/>
      <c r="HQ51" s="336"/>
      <c r="HR51" s="340"/>
      <c r="HS51" s="340"/>
      <c r="HT51" s="336"/>
      <c r="HU51" s="337"/>
      <c r="HV51" s="338"/>
      <c r="HW51" s="339"/>
      <c r="HX51" s="336"/>
      <c r="HY51" s="336"/>
      <c r="HZ51" s="340"/>
      <c r="IA51" s="340"/>
      <c r="IB51" s="336"/>
      <c r="IC51" s="337"/>
      <c r="ID51" s="338"/>
      <c r="IE51" s="339"/>
      <c r="IF51" s="336"/>
      <c r="IG51" s="336"/>
      <c r="IH51" s="340"/>
      <c r="II51" s="340"/>
      <c r="IJ51" s="336"/>
      <c r="IK51" s="337"/>
      <c r="IL51" s="338"/>
      <c r="IM51" s="339"/>
      <c r="IN51" s="336"/>
      <c r="IO51" s="336"/>
      <c r="IP51" s="340"/>
      <c r="IQ51" s="340"/>
      <c r="IR51" s="336"/>
      <c r="IS51" s="337"/>
      <c r="IT51" s="338"/>
      <c r="IU51" s="339"/>
    </row>
    <row r="52" spans="1:255" s="341" customFormat="1" ht="15" customHeight="1">
      <c r="A52" s="711" t="s">
        <v>475</v>
      </c>
      <c r="B52" s="711"/>
      <c r="C52" s="711"/>
      <c r="D52" s="711"/>
      <c r="E52" s="711"/>
      <c r="F52" s="711"/>
      <c r="G52" s="266"/>
      <c r="H52" s="343"/>
      <c r="I52" s="333"/>
      <c r="J52" s="334"/>
      <c r="K52" s="335"/>
      <c r="L52" s="336"/>
      <c r="M52" s="337"/>
      <c r="N52" s="338"/>
      <c r="O52" s="339"/>
      <c r="P52" s="336"/>
      <c r="Q52" s="336"/>
      <c r="R52" s="340"/>
      <c r="S52" s="340"/>
      <c r="T52" s="336"/>
      <c r="U52" s="337"/>
      <c r="V52" s="338"/>
      <c r="W52" s="339"/>
      <c r="X52" s="336"/>
      <c r="Y52" s="336"/>
      <c r="Z52" s="340"/>
      <c r="AA52" s="340"/>
      <c r="AB52" s="336"/>
      <c r="AC52" s="337"/>
      <c r="AD52" s="338"/>
      <c r="AE52" s="339"/>
      <c r="AF52" s="336"/>
      <c r="AG52" s="336"/>
      <c r="AH52" s="340"/>
      <c r="AI52" s="340"/>
      <c r="AJ52" s="336"/>
      <c r="AK52" s="337"/>
      <c r="AL52" s="338"/>
      <c r="AM52" s="339"/>
      <c r="AN52" s="336"/>
      <c r="AO52" s="336"/>
      <c r="AP52" s="340"/>
      <c r="AQ52" s="340"/>
      <c r="AR52" s="336"/>
      <c r="AS52" s="337"/>
      <c r="AT52" s="338"/>
      <c r="AU52" s="339"/>
      <c r="AV52" s="336"/>
      <c r="AW52" s="336"/>
      <c r="AX52" s="340"/>
      <c r="AY52" s="340"/>
      <c r="AZ52" s="336"/>
      <c r="BA52" s="337"/>
      <c r="BB52" s="338"/>
      <c r="BC52" s="339"/>
      <c r="BD52" s="336"/>
      <c r="BE52" s="336"/>
      <c r="BF52" s="340"/>
      <c r="BG52" s="340"/>
      <c r="BH52" s="336"/>
      <c r="BI52" s="337"/>
      <c r="BJ52" s="338"/>
      <c r="BK52" s="339"/>
      <c r="BL52" s="336"/>
      <c r="BM52" s="336"/>
      <c r="BN52" s="340"/>
      <c r="BO52" s="340"/>
      <c r="BP52" s="336"/>
      <c r="BQ52" s="337"/>
      <c r="BR52" s="338"/>
      <c r="BS52" s="339"/>
      <c r="BT52" s="336"/>
      <c r="BU52" s="336"/>
      <c r="BV52" s="340"/>
      <c r="BW52" s="340"/>
      <c r="BX52" s="336"/>
      <c r="BY52" s="337"/>
      <c r="BZ52" s="338"/>
      <c r="CA52" s="339"/>
      <c r="CB52" s="336"/>
      <c r="CC52" s="336"/>
      <c r="CD52" s="340"/>
      <c r="CE52" s="340"/>
      <c r="CF52" s="336"/>
      <c r="CG52" s="337"/>
      <c r="CH52" s="338"/>
      <c r="CI52" s="339"/>
      <c r="CJ52" s="336"/>
      <c r="CK52" s="336"/>
      <c r="CL52" s="340"/>
      <c r="CM52" s="340"/>
      <c r="CN52" s="336"/>
      <c r="CO52" s="337"/>
      <c r="CP52" s="338"/>
      <c r="CQ52" s="339"/>
      <c r="CR52" s="336"/>
      <c r="CS52" s="336"/>
      <c r="CT52" s="340"/>
      <c r="CU52" s="340"/>
      <c r="CV52" s="336"/>
      <c r="CW52" s="337"/>
      <c r="CX52" s="338"/>
      <c r="CY52" s="339"/>
      <c r="CZ52" s="336"/>
      <c r="DA52" s="336"/>
      <c r="DB52" s="340"/>
      <c r="DC52" s="340"/>
      <c r="DD52" s="336"/>
      <c r="DE52" s="337"/>
      <c r="DF52" s="338"/>
      <c r="DG52" s="339"/>
      <c r="DH52" s="336"/>
      <c r="DI52" s="336"/>
      <c r="DJ52" s="340"/>
      <c r="DK52" s="340"/>
      <c r="DL52" s="336"/>
      <c r="DM52" s="337"/>
      <c r="DN52" s="338"/>
      <c r="DO52" s="339"/>
      <c r="DP52" s="336"/>
      <c r="DQ52" s="336"/>
      <c r="DR52" s="340"/>
      <c r="DS52" s="340"/>
      <c r="DT52" s="336"/>
      <c r="DU52" s="337"/>
      <c r="DV52" s="338"/>
      <c r="DW52" s="339"/>
      <c r="DX52" s="336"/>
      <c r="DY52" s="336"/>
      <c r="DZ52" s="340"/>
      <c r="EA52" s="340"/>
      <c r="EB52" s="336"/>
      <c r="EC52" s="337"/>
      <c r="ED52" s="338"/>
      <c r="EE52" s="339"/>
      <c r="EF52" s="336"/>
      <c r="EG52" s="336"/>
      <c r="EH52" s="340"/>
      <c r="EI52" s="340"/>
      <c r="EJ52" s="336"/>
      <c r="EK52" s="337"/>
      <c r="EL52" s="338"/>
      <c r="EM52" s="339"/>
      <c r="EN52" s="336"/>
      <c r="EO52" s="336"/>
      <c r="EP52" s="340"/>
      <c r="EQ52" s="340"/>
      <c r="ER52" s="336"/>
      <c r="ES52" s="337"/>
      <c r="ET52" s="338"/>
      <c r="EU52" s="339"/>
      <c r="EV52" s="336"/>
      <c r="EW52" s="336"/>
      <c r="EX52" s="340"/>
      <c r="EY52" s="340"/>
      <c r="EZ52" s="336"/>
      <c r="FA52" s="337"/>
      <c r="FB52" s="338"/>
      <c r="FC52" s="339"/>
      <c r="FD52" s="336"/>
      <c r="FE52" s="336"/>
      <c r="FF52" s="340"/>
      <c r="FG52" s="340"/>
      <c r="FH52" s="336"/>
      <c r="FI52" s="337"/>
      <c r="FJ52" s="338"/>
      <c r="FK52" s="339"/>
      <c r="FL52" s="336"/>
      <c r="FM52" s="336"/>
      <c r="FN52" s="340"/>
      <c r="FO52" s="340"/>
      <c r="FP52" s="336"/>
      <c r="FQ52" s="337"/>
      <c r="FR52" s="338"/>
      <c r="FS52" s="339"/>
      <c r="FT52" s="336"/>
      <c r="FU52" s="336"/>
      <c r="FV52" s="340"/>
      <c r="FW52" s="340"/>
      <c r="FX52" s="336"/>
      <c r="FY52" s="337"/>
      <c r="FZ52" s="338"/>
      <c r="GA52" s="339"/>
      <c r="GB52" s="336"/>
      <c r="GC52" s="336"/>
      <c r="GD52" s="340"/>
      <c r="GE52" s="340"/>
      <c r="GF52" s="336"/>
      <c r="GG52" s="337"/>
      <c r="GH52" s="338"/>
      <c r="GI52" s="339"/>
      <c r="GJ52" s="336"/>
      <c r="GK52" s="336"/>
      <c r="GL52" s="340"/>
      <c r="GM52" s="340"/>
      <c r="GN52" s="336"/>
      <c r="GO52" s="337"/>
      <c r="GP52" s="338"/>
      <c r="GQ52" s="339"/>
      <c r="GR52" s="336"/>
      <c r="GS52" s="336"/>
      <c r="GT52" s="340"/>
      <c r="GU52" s="340"/>
      <c r="GV52" s="336"/>
      <c r="GW52" s="337"/>
      <c r="GX52" s="338"/>
      <c r="GY52" s="339"/>
      <c r="GZ52" s="336"/>
      <c r="HA52" s="336"/>
      <c r="HB52" s="340"/>
      <c r="HC52" s="340"/>
      <c r="HD52" s="336"/>
      <c r="HE52" s="337"/>
      <c r="HF52" s="338"/>
      <c r="HG52" s="339"/>
      <c r="HH52" s="336"/>
      <c r="HI52" s="336"/>
      <c r="HJ52" s="340"/>
      <c r="HK52" s="340"/>
      <c r="HL52" s="336"/>
      <c r="HM52" s="337"/>
      <c r="HN52" s="338"/>
      <c r="HO52" s="339"/>
      <c r="HP52" s="336"/>
      <c r="HQ52" s="336"/>
      <c r="HR52" s="340"/>
      <c r="HS52" s="340"/>
      <c r="HT52" s="336"/>
      <c r="HU52" s="337"/>
      <c r="HV52" s="338"/>
      <c r="HW52" s="339"/>
      <c r="HX52" s="336"/>
      <c r="HY52" s="336"/>
      <c r="HZ52" s="340"/>
      <c r="IA52" s="340"/>
      <c r="IB52" s="336"/>
      <c r="IC52" s="337"/>
      <c r="ID52" s="338"/>
      <c r="IE52" s="339"/>
      <c r="IF52" s="336"/>
      <c r="IG52" s="336"/>
      <c r="IH52" s="340"/>
      <c r="II52" s="340"/>
      <c r="IJ52" s="336"/>
      <c r="IK52" s="337"/>
      <c r="IL52" s="338"/>
      <c r="IM52" s="339"/>
      <c r="IN52" s="336"/>
      <c r="IO52" s="336"/>
      <c r="IP52" s="340"/>
      <c r="IQ52" s="340"/>
      <c r="IR52" s="336"/>
      <c r="IS52" s="337"/>
      <c r="IT52" s="338"/>
      <c r="IU52" s="339"/>
    </row>
    <row r="53" spans="1:255" s="341" customFormat="1" ht="15">
      <c r="A53" s="711" t="s">
        <v>476</v>
      </c>
      <c r="B53" s="711"/>
      <c r="C53" s="711"/>
      <c r="D53" s="711"/>
      <c r="E53" s="711"/>
      <c r="F53" s="711"/>
      <c r="G53" s="266"/>
      <c r="H53" s="343"/>
      <c r="I53" s="333"/>
      <c r="J53" s="334"/>
      <c r="K53" s="335"/>
      <c r="L53" s="336"/>
      <c r="M53" s="337"/>
      <c r="N53" s="338"/>
      <c r="O53" s="339"/>
      <c r="P53" s="336"/>
      <c r="Q53" s="336"/>
      <c r="R53" s="340"/>
      <c r="S53" s="340"/>
      <c r="T53" s="336"/>
      <c r="U53" s="337"/>
      <c r="V53" s="338"/>
      <c r="W53" s="339"/>
      <c r="X53" s="336"/>
      <c r="Y53" s="336"/>
      <c r="Z53" s="340"/>
      <c r="AA53" s="340"/>
      <c r="AB53" s="336"/>
      <c r="AC53" s="337"/>
      <c r="AD53" s="338"/>
      <c r="AE53" s="339"/>
      <c r="AF53" s="336"/>
      <c r="AG53" s="336"/>
      <c r="AH53" s="340"/>
      <c r="AI53" s="340"/>
      <c r="AJ53" s="336"/>
      <c r="AK53" s="337"/>
      <c r="AL53" s="338"/>
      <c r="AM53" s="339"/>
      <c r="AN53" s="336"/>
      <c r="AO53" s="336"/>
      <c r="AP53" s="340"/>
      <c r="AQ53" s="340"/>
      <c r="AR53" s="336"/>
      <c r="AS53" s="337"/>
      <c r="AT53" s="338"/>
      <c r="AU53" s="339"/>
      <c r="AV53" s="336"/>
      <c r="AW53" s="336"/>
      <c r="AX53" s="340"/>
      <c r="AY53" s="340"/>
      <c r="AZ53" s="336"/>
      <c r="BA53" s="337"/>
      <c r="BB53" s="338"/>
      <c r="BC53" s="339"/>
      <c r="BD53" s="336"/>
      <c r="BE53" s="336"/>
      <c r="BF53" s="340"/>
      <c r="BG53" s="340"/>
      <c r="BH53" s="336"/>
      <c r="BI53" s="337"/>
      <c r="BJ53" s="338"/>
      <c r="BK53" s="339"/>
      <c r="BL53" s="336"/>
      <c r="BM53" s="336"/>
      <c r="BN53" s="340"/>
      <c r="BO53" s="340"/>
      <c r="BP53" s="336"/>
      <c r="BQ53" s="337"/>
      <c r="BR53" s="338"/>
      <c r="BS53" s="339"/>
      <c r="BT53" s="336"/>
      <c r="BU53" s="336"/>
      <c r="BV53" s="340"/>
      <c r="BW53" s="340"/>
      <c r="BX53" s="336"/>
      <c r="BY53" s="337"/>
      <c r="BZ53" s="338"/>
      <c r="CA53" s="339"/>
      <c r="CB53" s="336"/>
      <c r="CC53" s="336"/>
      <c r="CD53" s="340"/>
      <c r="CE53" s="340"/>
      <c r="CF53" s="336"/>
      <c r="CG53" s="337"/>
      <c r="CH53" s="338"/>
      <c r="CI53" s="339"/>
      <c r="CJ53" s="336"/>
      <c r="CK53" s="336"/>
      <c r="CL53" s="340"/>
      <c r="CM53" s="340"/>
      <c r="CN53" s="336"/>
      <c r="CO53" s="337"/>
      <c r="CP53" s="338"/>
      <c r="CQ53" s="339"/>
      <c r="CR53" s="336"/>
      <c r="CS53" s="336"/>
      <c r="CT53" s="340"/>
      <c r="CU53" s="340"/>
      <c r="CV53" s="336"/>
      <c r="CW53" s="337"/>
      <c r="CX53" s="338"/>
      <c r="CY53" s="339"/>
      <c r="CZ53" s="336"/>
      <c r="DA53" s="336"/>
      <c r="DB53" s="340"/>
      <c r="DC53" s="340"/>
      <c r="DD53" s="336"/>
      <c r="DE53" s="337"/>
      <c r="DF53" s="338"/>
      <c r="DG53" s="339"/>
      <c r="DH53" s="336"/>
      <c r="DI53" s="336"/>
      <c r="DJ53" s="340"/>
      <c r="DK53" s="340"/>
      <c r="DL53" s="336"/>
      <c r="DM53" s="337"/>
      <c r="DN53" s="338"/>
      <c r="DO53" s="339"/>
      <c r="DP53" s="336"/>
      <c r="DQ53" s="336"/>
      <c r="DR53" s="340"/>
      <c r="DS53" s="340"/>
      <c r="DT53" s="336"/>
      <c r="DU53" s="337"/>
      <c r="DV53" s="338"/>
      <c r="DW53" s="339"/>
      <c r="DX53" s="336"/>
      <c r="DY53" s="336"/>
      <c r="DZ53" s="340"/>
      <c r="EA53" s="340"/>
      <c r="EB53" s="336"/>
      <c r="EC53" s="337"/>
      <c r="ED53" s="338"/>
      <c r="EE53" s="339"/>
      <c r="EF53" s="336"/>
      <c r="EG53" s="336"/>
      <c r="EH53" s="340"/>
      <c r="EI53" s="340"/>
      <c r="EJ53" s="336"/>
      <c r="EK53" s="337"/>
      <c r="EL53" s="338"/>
      <c r="EM53" s="339"/>
      <c r="EN53" s="336"/>
      <c r="EO53" s="336"/>
      <c r="EP53" s="340"/>
      <c r="EQ53" s="340"/>
      <c r="ER53" s="336"/>
      <c r="ES53" s="337"/>
      <c r="ET53" s="338"/>
      <c r="EU53" s="339"/>
      <c r="EV53" s="336"/>
      <c r="EW53" s="336"/>
      <c r="EX53" s="340"/>
      <c r="EY53" s="340"/>
      <c r="EZ53" s="336"/>
      <c r="FA53" s="337"/>
      <c r="FB53" s="338"/>
      <c r="FC53" s="339"/>
      <c r="FD53" s="336"/>
      <c r="FE53" s="336"/>
      <c r="FF53" s="340"/>
      <c r="FG53" s="340"/>
      <c r="FH53" s="336"/>
      <c r="FI53" s="337"/>
      <c r="FJ53" s="338"/>
      <c r="FK53" s="339"/>
      <c r="FL53" s="336"/>
      <c r="FM53" s="336"/>
      <c r="FN53" s="340"/>
      <c r="FO53" s="340"/>
      <c r="FP53" s="336"/>
      <c r="FQ53" s="337"/>
      <c r="FR53" s="338"/>
      <c r="FS53" s="339"/>
      <c r="FT53" s="336"/>
      <c r="FU53" s="336"/>
      <c r="FV53" s="340"/>
      <c r="FW53" s="340"/>
      <c r="FX53" s="336"/>
      <c r="FY53" s="337"/>
      <c r="FZ53" s="338"/>
      <c r="GA53" s="339"/>
      <c r="GB53" s="336"/>
      <c r="GC53" s="336"/>
      <c r="GD53" s="340"/>
      <c r="GE53" s="340"/>
      <c r="GF53" s="336"/>
      <c r="GG53" s="337"/>
      <c r="GH53" s="338"/>
      <c r="GI53" s="339"/>
      <c r="GJ53" s="336"/>
      <c r="GK53" s="336"/>
      <c r="GL53" s="340"/>
      <c r="GM53" s="340"/>
      <c r="GN53" s="336"/>
      <c r="GO53" s="337"/>
      <c r="GP53" s="338"/>
      <c r="GQ53" s="339"/>
      <c r="GR53" s="336"/>
      <c r="GS53" s="336"/>
      <c r="GT53" s="340"/>
      <c r="GU53" s="340"/>
      <c r="GV53" s="336"/>
      <c r="GW53" s="337"/>
      <c r="GX53" s="338"/>
      <c r="GY53" s="339"/>
      <c r="GZ53" s="336"/>
      <c r="HA53" s="336"/>
      <c r="HB53" s="340"/>
      <c r="HC53" s="340"/>
      <c r="HD53" s="336"/>
      <c r="HE53" s="337"/>
      <c r="HF53" s="338"/>
      <c r="HG53" s="339"/>
      <c r="HH53" s="336"/>
      <c r="HI53" s="336"/>
      <c r="HJ53" s="340"/>
      <c r="HK53" s="340"/>
      <c r="HL53" s="336"/>
      <c r="HM53" s="337"/>
      <c r="HN53" s="338"/>
      <c r="HO53" s="339"/>
      <c r="HP53" s="336"/>
      <c r="HQ53" s="336"/>
      <c r="HR53" s="340"/>
      <c r="HS53" s="340"/>
      <c r="HT53" s="336"/>
      <c r="HU53" s="337"/>
      <c r="HV53" s="338"/>
      <c r="HW53" s="339"/>
      <c r="HX53" s="336"/>
      <c r="HY53" s="336"/>
      <c r="HZ53" s="340"/>
      <c r="IA53" s="340"/>
      <c r="IB53" s="336"/>
      <c r="IC53" s="337"/>
      <c r="ID53" s="338"/>
      <c r="IE53" s="339"/>
      <c r="IF53" s="336"/>
      <c r="IG53" s="336"/>
      <c r="IH53" s="340"/>
      <c r="II53" s="340"/>
      <c r="IJ53" s="336"/>
      <c r="IK53" s="337"/>
      <c r="IL53" s="338"/>
      <c r="IM53" s="339"/>
      <c r="IN53" s="336"/>
      <c r="IO53" s="336"/>
      <c r="IP53" s="340"/>
      <c r="IQ53" s="340"/>
      <c r="IR53" s="336"/>
      <c r="IS53" s="337"/>
      <c r="IT53" s="338"/>
      <c r="IU53" s="339"/>
    </row>
    <row r="54" spans="1:255" s="341" customFormat="1" ht="54.75" customHeight="1">
      <c r="A54" s="712" t="s">
        <v>701</v>
      </c>
      <c r="B54" s="712"/>
      <c r="C54" s="712"/>
      <c r="D54" s="712"/>
      <c r="E54" s="712"/>
      <c r="F54" s="712"/>
      <c r="G54" s="266"/>
      <c r="H54" s="343"/>
      <c r="I54" s="333"/>
      <c r="J54" s="334"/>
      <c r="K54" s="335"/>
      <c r="L54" s="336"/>
      <c r="M54" s="337"/>
      <c r="N54" s="338"/>
      <c r="O54" s="339"/>
      <c r="P54" s="336"/>
      <c r="Q54" s="336"/>
      <c r="R54" s="340"/>
      <c r="S54" s="340"/>
      <c r="T54" s="336"/>
      <c r="U54" s="337"/>
      <c r="V54" s="338"/>
      <c r="W54" s="339"/>
      <c r="X54" s="336"/>
      <c r="Y54" s="336"/>
      <c r="Z54" s="340"/>
      <c r="AA54" s="340"/>
      <c r="AB54" s="336"/>
      <c r="AC54" s="337"/>
      <c r="AD54" s="338"/>
      <c r="AE54" s="339"/>
      <c r="AF54" s="336"/>
      <c r="AG54" s="336"/>
      <c r="AH54" s="340"/>
      <c r="AI54" s="340"/>
      <c r="AJ54" s="336"/>
      <c r="AK54" s="337"/>
      <c r="AL54" s="338"/>
      <c r="AM54" s="339"/>
      <c r="AN54" s="336"/>
      <c r="AO54" s="336"/>
      <c r="AP54" s="340"/>
      <c r="AQ54" s="340"/>
      <c r="AR54" s="336"/>
      <c r="AS54" s="337"/>
      <c r="AT54" s="338"/>
      <c r="AU54" s="339"/>
      <c r="AV54" s="336"/>
      <c r="AW54" s="336"/>
      <c r="AX54" s="340"/>
      <c r="AY54" s="340"/>
      <c r="AZ54" s="336"/>
      <c r="BA54" s="337"/>
      <c r="BB54" s="338"/>
      <c r="BC54" s="339"/>
      <c r="BD54" s="336"/>
      <c r="BE54" s="336"/>
      <c r="BF54" s="340"/>
      <c r="BG54" s="340"/>
      <c r="BH54" s="336"/>
      <c r="BI54" s="337"/>
      <c r="BJ54" s="338"/>
      <c r="BK54" s="339"/>
      <c r="BL54" s="336"/>
      <c r="BM54" s="336"/>
      <c r="BN54" s="340"/>
      <c r="BO54" s="340"/>
      <c r="BP54" s="336"/>
      <c r="BQ54" s="337"/>
      <c r="BR54" s="338"/>
      <c r="BS54" s="339"/>
      <c r="BT54" s="336"/>
      <c r="BU54" s="336"/>
      <c r="BV54" s="340"/>
      <c r="BW54" s="340"/>
      <c r="BX54" s="336"/>
      <c r="BY54" s="337"/>
      <c r="BZ54" s="338"/>
      <c r="CA54" s="339"/>
      <c r="CB54" s="336"/>
      <c r="CC54" s="336"/>
      <c r="CD54" s="340"/>
      <c r="CE54" s="340"/>
      <c r="CF54" s="336"/>
      <c r="CG54" s="337"/>
      <c r="CH54" s="338"/>
      <c r="CI54" s="339"/>
      <c r="CJ54" s="336"/>
      <c r="CK54" s="336"/>
      <c r="CL54" s="340"/>
      <c r="CM54" s="340"/>
      <c r="CN54" s="336"/>
      <c r="CO54" s="337"/>
      <c r="CP54" s="338"/>
      <c r="CQ54" s="339"/>
      <c r="CR54" s="336"/>
      <c r="CS54" s="336"/>
      <c r="CT54" s="340"/>
      <c r="CU54" s="340"/>
      <c r="CV54" s="336"/>
      <c r="CW54" s="337"/>
      <c r="CX54" s="338"/>
      <c r="CY54" s="339"/>
      <c r="CZ54" s="336"/>
      <c r="DA54" s="336"/>
      <c r="DB54" s="340"/>
      <c r="DC54" s="340"/>
      <c r="DD54" s="336"/>
      <c r="DE54" s="337"/>
      <c r="DF54" s="338"/>
      <c r="DG54" s="339"/>
      <c r="DH54" s="336"/>
      <c r="DI54" s="336"/>
      <c r="DJ54" s="340"/>
      <c r="DK54" s="340"/>
      <c r="DL54" s="336"/>
      <c r="DM54" s="337"/>
      <c r="DN54" s="338"/>
      <c r="DO54" s="339"/>
      <c r="DP54" s="336"/>
      <c r="DQ54" s="336"/>
      <c r="DR54" s="340"/>
      <c r="DS54" s="340"/>
      <c r="DT54" s="336"/>
      <c r="DU54" s="337"/>
      <c r="DV54" s="338"/>
      <c r="DW54" s="339"/>
      <c r="DX54" s="336"/>
      <c r="DY54" s="336"/>
      <c r="DZ54" s="340"/>
      <c r="EA54" s="340"/>
      <c r="EB54" s="336"/>
      <c r="EC54" s="337"/>
      <c r="ED54" s="338"/>
      <c r="EE54" s="339"/>
      <c r="EF54" s="336"/>
      <c r="EG54" s="336"/>
      <c r="EH54" s="340"/>
      <c r="EI54" s="340"/>
      <c r="EJ54" s="336"/>
      <c r="EK54" s="337"/>
      <c r="EL54" s="338"/>
      <c r="EM54" s="339"/>
      <c r="EN54" s="336"/>
      <c r="EO54" s="336"/>
      <c r="EP54" s="340"/>
      <c r="EQ54" s="340"/>
      <c r="ER54" s="336"/>
      <c r="ES54" s="337"/>
      <c r="ET54" s="338"/>
      <c r="EU54" s="339"/>
      <c r="EV54" s="336"/>
      <c r="EW54" s="336"/>
      <c r="EX54" s="340"/>
      <c r="EY54" s="340"/>
      <c r="EZ54" s="336"/>
      <c r="FA54" s="337"/>
      <c r="FB54" s="338"/>
      <c r="FC54" s="339"/>
      <c r="FD54" s="336"/>
      <c r="FE54" s="336"/>
      <c r="FF54" s="340"/>
      <c r="FG54" s="340"/>
      <c r="FH54" s="336"/>
      <c r="FI54" s="337"/>
      <c r="FJ54" s="338"/>
      <c r="FK54" s="339"/>
      <c r="FL54" s="336"/>
      <c r="FM54" s="336"/>
      <c r="FN54" s="340"/>
      <c r="FO54" s="340"/>
      <c r="FP54" s="336"/>
      <c r="FQ54" s="337"/>
      <c r="FR54" s="338"/>
      <c r="FS54" s="339"/>
      <c r="FT54" s="336"/>
      <c r="FU54" s="336"/>
      <c r="FV54" s="340"/>
      <c r="FW54" s="340"/>
      <c r="FX54" s="336"/>
      <c r="FY54" s="337"/>
      <c r="FZ54" s="338"/>
      <c r="GA54" s="339"/>
      <c r="GB54" s="336"/>
      <c r="GC54" s="336"/>
      <c r="GD54" s="340"/>
      <c r="GE54" s="340"/>
      <c r="GF54" s="336"/>
      <c r="GG54" s="337"/>
      <c r="GH54" s="338"/>
      <c r="GI54" s="339"/>
      <c r="GJ54" s="336"/>
      <c r="GK54" s="336"/>
      <c r="GL54" s="340"/>
      <c r="GM54" s="340"/>
      <c r="GN54" s="336"/>
      <c r="GO54" s="337"/>
      <c r="GP54" s="338"/>
      <c r="GQ54" s="339"/>
      <c r="GR54" s="336"/>
      <c r="GS54" s="336"/>
      <c r="GT54" s="340"/>
      <c r="GU54" s="340"/>
      <c r="GV54" s="336"/>
      <c r="GW54" s="337"/>
      <c r="GX54" s="338"/>
      <c r="GY54" s="339"/>
      <c r="GZ54" s="336"/>
      <c r="HA54" s="336"/>
      <c r="HB54" s="340"/>
      <c r="HC54" s="340"/>
      <c r="HD54" s="336"/>
      <c r="HE54" s="337"/>
      <c r="HF54" s="338"/>
      <c r="HG54" s="339"/>
      <c r="HH54" s="336"/>
      <c r="HI54" s="336"/>
      <c r="HJ54" s="340"/>
      <c r="HK54" s="340"/>
      <c r="HL54" s="336"/>
      <c r="HM54" s="337"/>
      <c r="HN54" s="338"/>
      <c r="HO54" s="339"/>
      <c r="HP54" s="336"/>
      <c r="HQ54" s="336"/>
      <c r="HR54" s="340"/>
      <c r="HS54" s="340"/>
      <c r="HT54" s="336"/>
      <c r="HU54" s="337"/>
      <c r="HV54" s="338"/>
      <c r="HW54" s="339"/>
      <c r="HX54" s="336"/>
      <c r="HY54" s="336"/>
      <c r="HZ54" s="340"/>
      <c r="IA54" s="340"/>
      <c r="IB54" s="336"/>
      <c r="IC54" s="337"/>
      <c r="ID54" s="338"/>
      <c r="IE54" s="339"/>
      <c r="IF54" s="336"/>
      <c r="IG54" s="336"/>
      <c r="IH54" s="340"/>
      <c r="II54" s="340"/>
      <c r="IJ54" s="336"/>
      <c r="IK54" s="337"/>
      <c r="IL54" s="338"/>
      <c r="IM54" s="339"/>
      <c r="IN54" s="336"/>
      <c r="IO54" s="336"/>
      <c r="IP54" s="340"/>
      <c r="IQ54" s="340"/>
      <c r="IR54" s="336"/>
      <c r="IS54" s="337"/>
      <c r="IT54" s="338"/>
      <c r="IU54" s="339"/>
    </row>
    <row r="55" spans="1:11" s="299" customFormat="1" ht="51">
      <c r="A55" s="292" t="s">
        <v>451</v>
      </c>
      <c r="B55" s="293" t="s">
        <v>452</v>
      </c>
      <c r="C55" s="293" t="s">
        <v>453</v>
      </c>
      <c r="D55" s="294" t="s">
        <v>454</v>
      </c>
      <c r="E55" s="295" t="s">
        <v>455</v>
      </c>
      <c r="F55" s="293" t="s">
        <v>456</v>
      </c>
      <c r="G55" s="348"/>
      <c r="H55" s="349"/>
      <c r="J55" s="295" t="s">
        <v>457</v>
      </c>
      <c r="K55" s="293" t="s">
        <v>458</v>
      </c>
    </row>
    <row r="56" spans="1:11" s="80" customFormat="1" ht="69.75" customHeight="1">
      <c r="A56" s="350">
        <v>2.01</v>
      </c>
      <c r="B56" s="236" t="s">
        <v>702</v>
      </c>
      <c r="C56" s="351"/>
      <c r="D56" s="303"/>
      <c r="E56" s="352"/>
      <c r="F56" s="353"/>
      <c r="G56" s="354"/>
      <c r="H56" s="355"/>
      <c r="J56" s="356"/>
      <c r="K56" s="356"/>
    </row>
    <row r="57" spans="1:11" ht="39">
      <c r="A57" s="357"/>
      <c r="B57" s="358" t="s">
        <v>477</v>
      </c>
      <c r="C57" s="359"/>
      <c r="D57" s="279"/>
      <c r="E57" s="352"/>
      <c r="F57" s="353"/>
      <c r="G57" s="348"/>
      <c r="H57" s="360"/>
      <c r="J57" s="361"/>
      <c r="K57" s="361"/>
    </row>
    <row r="58" spans="1:11" ht="26.25">
      <c r="A58" s="357"/>
      <c r="B58" s="358" t="s">
        <v>478</v>
      </c>
      <c r="C58" s="362"/>
      <c r="D58" s="279"/>
      <c r="E58" s="352"/>
      <c r="F58" s="353"/>
      <c r="G58" s="348"/>
      <c r="H58" s="360"/>
      <c r="J58" s="361"/>
      <c r="K58" s="361"/>
    </row>
    <row r="59" spans="1:11" ht="39">
      <c r="A59" s="357"/>
      <c r="B59" s="358" t="s">
        <v>479</v>
      </c>
      <c r="C59" s="362" t="s">
        <v>459</v>
      </c>
      <c r="D59" s="363">
        <f>(27.3+19.4+21.3+27.1+47.46+25.82+88.32+15.83)*2.7+28.6*0.5</f>
        <v>750.131</v>
      </c>
      <c r="E59" s="352"/>
      <c r="F59" s="353"/>
      <c r="G59" s="364" t="s">
        <v>480</v>
      </c>
      <c r="H59" s="360"/>
      <c r="J59" s="361"/>
      <c r="K59" s="361"/>
    </row>
    <row r="60" spans="1:11" ht="39">
      <c r="A60" s="357"/>
      <c r="B60" s="358" t="s">
        <v>481</v>
      </c>
      <c r="C60" s="362" t="s">
        <v>459</v>
      </c>
      <c r="D60" s="363">
        <f>27.9*3.03+17.6*3.88+(162.25+30.1+29.6*2+50.83+22.3+18.79+29.2+29.28+17.61)*4+18.8*4.9</f>
        <v>1923.1850000000004</v>
      </c>
      <c r="E60" s="352"/>
      <c r="F60" s="353"/>
      <c r="G60" s="364"/>
      <c r="H60" s="360"/>
      <c r="J60" s="361"/>
      <c r="K60" s="361"/>
    </row>
    <row r="61" spans="1:11" ht="39">
      <c r="A61" s="357"/>
      <c r="B61" s="358" t="s">
        <v>482</v>
      </c>
      <c r="C61" s="362" t="s">
        <v>459</v>
      </c>
      <c r="D61" s="363">
        <f>(29.67+17.3+159.7+22.3+19.8+46.91+49.9+21.1+18.51+45.46+19.46+17.61)*4</f>
        <v>1870.8799999999999</v>
      </c>
      <c r="E61" s="352"/>
      <c r="F61" s="353"/>
      <c r="G61" s="358"/>
      <c r="H61" s="360"/>
      <c r="J61" s="361"/>
      <c r="K61" s="361"/>
    </row>
    <row r="62" spans="1:11" ht="39">
      <c r="A62" s="357"/>
      <c r="B62" s="358" t="s">
        <v>483</v>
      </c>
      <c r="C62" s="362" t="s">
        <v>459</v>
      </c>
      <c r="D62" s="363">
        <f>(29.69+17.3+159.4+22.9+20.4+48.4+51.45+22+18.51+48.66+20.67+17.61)*4</f>
        <v>1907.9600000000003</v>
      </c>
      <c r="E62" s="352"/>
      <c r="F62" s="353"/>
      <c r="G62" s="364"/>
      <c r="H62" s="360"/>
      <c r="J62" s="361"/>
      <c r="K62" s="361"/>
    </row>
    <row r="63" spans="1:11" ht="39">
      <c r="A63" s="357"/>
      <c r="B63" s="358" t="s">
        <v>484</v>
      </c>
      <c r="C63" s="362" t="s">
        <v>459</v>
      </c>
      <c r="D63" s="363">
        <f>11*4+(19.1+9.8+21.25)*4+(19.05+9.8)*4+22.15*6.22+9.15*2*1.2+9.3*2*1.2+39.94*4</f>
        <v>701.8130000000001</v>
      </c>
      <c r="E63" s="352"/>
      <c r="F63" s="353"/>
      <c r="G63" s="364"/>
      <c r="H63" s="360"/>
      <c r="J63" s="361"/>
      <c r="K63" s="361"/>
    </row>
    <row r="64" spans="1:11" ht="39">
      <c r="A64" s="365"/>
      <c r="B64" s="366" t="s">
        <v>485</v>
      </c>
      <c r="C64" s="362" t="s">
        <v>459</v>
      </c>
      <c r="D64" s="363">
        <f>1.82*2.1*6+2.15*1*6+1.14*0.96+1.35*1.62*2+0.95*0.68+1.65*1.62+3.52*3.05*2+1*2.05*6*2+0.9*2*3*2+0.7*2*2+1*2.1*2*2</f>
        <v>112.6914</v>
      </c>
      <c r="E64" s="352"/>
      <c r="F64" s="353"/>
      <c r="G64" s="364"/>
      <c r="H64" s="360"/>
      <c r="J64" s="361"/>
      <c r="K64" s="361"/>
    </row>
    <row r="65" spans="1:11" ht="90">
      <c r="A65" s="365"/>
      <c r="B65" s="366" t="s">
        <v>486</v>
      </c>
      <c r="C65" s="362" t="s">
        <v>459</v>
      </c>
      <c r="D65" s="363">
        <f>0.6*1.25*4+2.12*1.4+2.14*1.85+1.2*2.3*2+2.14*2.64+1.65*2.58+1.55*2.6*15+1.2*2.5*3+1.13*2.3+1.17*2.4+1.2*2.4*10+1.25*2.51+1.4*2.91+1.4*2.3+1.8*3.3*2+1.05*2.13*2+1.7*2.68*2*6+1.07*2.17*2+1.6*2.5*2+1.3*2.3*2*3+2.3*(3.3+1.15)+4.2*(2.1+1.25)*2+1.8*(2.45+0.9)*2*2+(1.8+2.45+3.8)*3.3+1.6*2.9*2+1.56*1.84</f>
        <v>342.2613</v>
      </c>
      <c r="E65" s="352"/>
      <c r="F65" s="353"/>
      <c r="G65" s="364"/>
      <c r="H65" s="360"/>
      <c r="J65" s="361"/>
      <c r="K65" s="361"/>
    </row>
    <row r="66" spans="1:11" ht="77.25">
      <c r="A66" s="365"/>
      <c r="B66" s="366" t="s">
        <v>487</v>
      </c>
      <c r="C66" s="362" t="s">
        <v>459</v>
      </c>
      <c r="D66" s="363">
        <f>0.6*1.25*4+2.12*1.4+2.14*1.85+1.2*2.3*2+2.14*2.64+1.65*2.58+1.55*2.6*16+1.2*2.5*3+1.26*2.9*2+1.56*2.9+1.13*2.3+1.17*2.4+1.2*2.4*10+1.25*2.51+1.4*2.3*2+(1.95+2.05)*3.3+1*2.28*2+1.05*2.13*2*3+1.7*2.68*2*3+1.3*2.3*2*4+(2.15*2+2.45+3.9)*3.3</f>
        <v>272.0301</v>
      </c>
      <c r="E66" s="352"/>
      <c r="F66" s="353"/>
      <c r="G66" s="364"/>
      <c r="H66" s="360"/>
      <c r="J66" s="361"/>
      <c r="K66" s="361"/>
    </row>
    <row r="67" spans="1:11" ht="77.25">
      <c r="A67" s="365"/>
      <c r="B67" s="366" t="s">
        <v>488</v>
      </c>
      <c r="C67" s="362" t="s">
        <v>459</v>
      </c>
      <c r="D67" s="363">
        <f>0.6*1.25*4+2.12*1.4+2.14*1.85+1.2*2.3*2+1.13*2.6*28+1.56*2.6*3+1.2*2.5*3+1.12*2.64*2+1.26*4.7*2+1.56*4.7+1.13*2.3+1.17*2.4+1.2*2.4*10+1.25*2.51+1.4*2.3*2+1*2.28*2+1.33*2.4*2*2+1.7*2.68*2*4+1.3*2.3*2*4+1.05*2.13*2+(1.95+2.05+2.15*2+2.45+3.9)*3.3</f>
        <v>318.2671</v>
      </c>
      <c r="E67" s="352"/>
      <c r="F67" s="353"/>
      <c r="G67" s="364"/>
      <c r="H67" s="360"/>
      <c r="J67" s="361"/>
      <c r="K67" s="361"/>
    </row>
    <row r="68" spans="1:11" ht="15">
      <c r="A68" s="365"/>
      <c r="B68" s="366" t="s">
        <v>489</v>
      </c>
      <c r="C68" s="362" t="s">
        <v>459</v>
      </c>
      <c r="D68" s="271">
        <f>(26.9*1.5+16.6*1.5+16.61*1.5+0.9*0.75)*3</f>
        <v>272.52</v>
      </c>
      <c r="E68" s="352"/>
      <c r="F68" s="353"/>
      <c r="G68" s="364"/>
      <c r="H68" s="360"/>
      <c r="J68" s="361"/>
      <c r="K68" s="361"/>
    </row>
    <row r="69" spans="1:11" ht="14.25" customHeight="1">
      <c r="A69" s="357"/>
      <c r="B69" s="367" t="s">
        <v>465</v>
      </c>
      <c r="C69" s="362" t="s">
        <v>459</v>
      </c>
      <c r="D69" s="271">
        <f>D59+D60+D61+D62+D63-D64-D65-D66-D67-D68</f>
        <v>5836.1991</v>
      </c>
      <c r="E69" s="626">
        <v>0</v>
      </c>
      <c r="F69" s="627">
        <f>E69*D69</f>
        <v>0</v>
      </c>
      <c r="G69" s="628"/>
      <c r="H69" s="629"/>
      <c r="I69" s="630"/>
      <c r="J69" s="631">
        <f>E69*1.2</f>
        <v>0</v>
      </c>
      <c r="K69" s="631">
        <f>D69*J69</f>
        <v>0</v>
      </c>
    </row>
    <row r="70" spans="1:253" s="306" customFormat="1" ht="63.75">
      <c r="A70" s="368">
        <v>2.02</v>
      </c>
      <c r="B70" s="369" t="s">
        <v>703</v>
      </c>
      <c r="C70" s="312"/>
      <c r="D70" s="271"/>
      <c r="E70" s="632"/>
      <c r="F70" s="633"/>
      <c r="G70" s="622"/>
      <c r="H70" s="623"/>
      <c r="I70" s="624"/>
      <c r="J70" s="625"/>
      <c r="K70" s="634"/>
      <c r="L70" s="307"/>
      <c r="M70" s="308"/>
      <c r="N70" s="309"/>
      <c r="O70" s="309"/>
      <c r="P70" s="310"/>
      <c r="Q70" s="310"/>
      <c r="R70" s="309"/>
      <c r="S70" s="311"/>
      <c r="T70" s="307"/>
      <c r="U70" s="308"/>
      <c r="V70" s="309"/>
      <c r="W70" s="309"/>
      <c r="X70" s="310"/>
      <c r="Y70" s="310"/>
      <c r="Z70" s="309"/>
      <c r="AA70" s="311"/>
      <c r="AB70" s="307"/>
      <c r="AC70" s="308"/>
      <c r="AD70" s="309"/>
      <c r="AE70" s="309"/>
      <c r="AF70" s="310"/>
      <c r="AG70" s="310"/>
      <c r="AH70" s="309"/>
      <c r="AI70" s="311"/>
      <c r="AJ70" s="307"/>
      <c r="AK70" s="308"/>
      <c r="AL70" s="309"/>
      <c r="AM70" s="309"/>
      <c r="AN70" s="310"/>
      <c r="AO70" s="310"/>
      <c r="AP70" s="309"/>
      <c r="AQ70" s="311"/>
      <c r="AR70" s="307"/>
      <c r="AS70" s="308"/>
      <c r="AT70" s="309"/>
      <c r="AU70" s="309"/>
      <c r="AV70" s="310"/>
      <c r="AW70" s="310"/>
      <c r="AX70" s="309"/>
      <c r="AY70" s="311"/>
      <c r="AZ70" s="307"/>
      <c r="BA70" s="308"/>
      <c r="BB70" s="309"/>
      <c r="BC70" s="309"/>
      <c r="BD70" s="310"/>
      <c r="BE70" s="310"/>
      <c r="BF70" s="309"/>
      <c r="BG70" s="311"/>
      <c r="BH70" s="307"/>
      <c r="BI70" s="308"/>
      <c r="BJ70" s="309"/>
      <c r="BK70" s="309"/>
      <c r="BL70" s="310"/>
      <c r="BM70" s="310"/>
      <c r="BN70" s="309"/>
      <c r="BO70" s="311"/>
      <c r="BP70" s="307"/>
      <c r="BQ70" s="308"/>
      <c r="BR70" s="309"/>
      <c r="BS70" s="309"/>
      <c r="BT70" s="310"/>
      <c r="BU70" s="310"/>
      <c r="BV70" s="309"/>
      <c r="BW70" s="311"/>
      <c r="BX70" s="307"/>
      <c r="BY70" s="308"/>
      <c r="BZ70" s="309"/>
      <c r="CA70" s="309"/>
      <c r="CB70" s="310"/>
      <c r="CC70" s="310"/>
      <c r="CD70" s="309"/>
      <c r="CE70" s="311"/>
      <c r="CF70" s="307"/>
      <c r="CG70" s="308"/>
      <c r="CH70" s="309"/>
      <c r="CI70" s="309"/>
      <c r="CJ70" s="310"/>
      <c r="CK70" s="310"/>
      <c r="CL70" s="309"/>
      <c r="CM70" s="311"/>
      <c r="CN70" s="307"/>
      <c r="CO70" s="308"/>
      <c r="CP70" s="309"/>
      <c r="CQ70" s="309"/>
      <c r="CR70" s="310"/>
      <c r="CS70" s="310"/>
      <c r="CT70" s="309"/>
      <c r="CU70" s="311"/>
      <c r="CV70" s="307"/>
      <c r="CW70" s="308"/>
      <c r="CX70" s="309"/>
      <c r="CY70" s="309"/>
      <c r="CZ70" s="310"/>
      <c r="DA70" s="310"/>
      <c r="DB70" s="309"/>
      <c r="DC70" s="311"/>
      <c r="DD70" s="307"/>
      <c r="DE70" s="308"/>
      <c r="DF70" s="309"/>
      <c r="DG70" s="309"/>
      <c r="DH70" s="310"/>
      <c r="DI70" s="310"/>
      <c r="DJ70" s="309"/>
      <c r="DK70" s="311"/>
      <c r="DL70" s="307"/>
      <c r="DM70" s="308"/>
      <c r="DN70" s="309"/>
      <c r="DO70" s="309"/>
      <c r="DP70" s="310"/>
      <c r="DQ70" s="310"/>
      <c r="DR70" s="309"/>
      <c r="DS70" s="311"/>
      <c r="DT70" s="307"/>
      <c r="DU70" s="308"/>
      <c r="DV70" s="309"/>
      <c r="DW70" s="309"/>
      <c r="DX70" s="310"/>
      <c r="DY70" s="310"/>
      <c r="DZ70" s="309"/>
      <c r="EA70" s="311"/>
      <c r="EB70" s="307"/>
      <c r="EC70" s="308"/>
      <c r="ED70" s="309"/>
      <c r="EE70" s="309"/>
      <c r="EF70" s="310"/>
      <c r="EG70" s="310"/>
      <c r="EH70" s="309"/>
      <c r="EI70" s="311"/>
      <c r="EJ70" s="307"/>
      <c r="EK70" s="308"/>
      <c r="EL70" s="309"/>
      <c r="EM70" s="309"/>
      <c r="EN70" s="310"/>
      <c r="EO70" s="310"/>
      <c r="EP70" s="309"/>
      <c r="EQ70" s="311"/>
      <c r="ER70" s="307"/>
      <c r="ES70" s="308"/>
      <c r="ET70" s="309"/>
      <c r="EU70" s="309"/>
      <c r="EV70" s="310"/>
      <c r="EW70" s="310"/>
      <c r="EX70" s="309"/>
      <c r="EY70" s="311"/>
      <c r="EZ70" s="307"/>
      <c r="FA70" s="308"/>
      <c r="FB70" s="309"/>
      <c r="FC70" s="309"/>
      <c r="FD70" s="310"/>
      <c r="FE70" s="310"/>
      <c r="FF70" s="309"/>
      <c r="FG70" s="311"/>
      <c r="FH70" s="307"/>
      <c r="FI70" s="308"/>
      <c r="FJ70" s="309"/>
      <c r="FK70" s="309"/>
      <c r="FL70" s="310"/>
      <c r="FM70" s="310"/>
      <c r="FN70" s="309"/>
      <c r="FO70" s="311"/>
      <c r="FP70" s="307"/>
      <c r="FQ70" s="308"/>
      <c r="FR70" s="309"/>
      <c r="FS70" s="309"/>
      <c r="FT70" s="310"/>
      <c r="FU70" s="310"/>
      <c r="FV70" s="309"/>
      <c r="FW70" s="311"/>
      <c r="FX70" s="307"/>
      <c r="FY70" s="308"/>
      <c r="FZ70" s="309"/>
      <c r="GA70" s="309"/>
      <c r="GB70" s="310"/>
      <c r="GC70" s="310"/>
      <c r="GD70" s="309"/>
      <c r="GE70" s="311"/>
      <c r="GF70" s="307"/>
      <c r="GG70" s="308"/>
      <c r="GH70" s="309"/>
      <c r="GI70" s="309"/>
      <c r="GJ70" s="310"/>
      <c r="GK70" s="310"/>
      <c r="GL70" s="309"/>
      <c r="GM70" s="311"/>
      <c r="GN70" s="307"/>
      <c r="GO70" s="308"/>
      <c r="GP70" s="309"/>
      <c r="GQ70" s="309"/>
      <c r="GR70" s="310"/>
      <c r="GS70" s="310"/>
      <c r="GT70" s="309"/>
      <c r="GU70" s="311"/>
      <c r="GV70" s="307"/>
      <c r="GW70" s="308"/>
      <c r="GX70" s="309"/>
      <c r="GY70" s="309"/>
      <c r="GZ70" s="310"/>
      <c r="HA70" s="310"/>
      <c r="HB70" s="309"/>
      <c r="HC70" s="311"/>
      <c r="HD70" s="307"/>
      <c r="HE70" s="308"/>
      <c r="HF70" s="309"/>
      <c r="HG70" s="309"/>
      <c r="HH70" s="310"/>
      <c r="HI70" s="310"/>
      <c r="HJ70" s="309"/>
      <c r="HK70" s="311"/>
      <c r="HL70" s="307"/>
      <c r="HM70" s="308"/>
      <c r="HN70" s="309"/>
      <c r="HO70" s="309"/>
      <c r="HP70" s="310"/>
      <c r="HQ70" s="310"/>
      <c r="HR70" s="309"/>
      <c r="HS70" s="311"/>
      <c r="HT70" s="307"/>
      <c r="HU70" s="308"/>
      <c r="HV70" s="309"/>
      <c r="HW70" s="309"/>
      <c r="HX70" s="310"/>
      <c r="HY70" s="310"/>
      <c r="HZ70" s="309"/>
      <c r="IA70" s="311"/>
      <c r="IB70" s="307"/>
      <c r="IC70" s="308"/>
      <c r="ID70" s="309"/>
      <c r="IE70" s="309"/>
      <c r="IF70" s="310"/>
      <c r="IG70" s="310"/>
      <c r="IH70" s="309"/>
      <c r="II70" s="311"/>
      <c r="IJ70" s="307"/>
      <c r="IK70" s="308"/>
      <c r="IL70" s="309"/>
      <c r="IM70" s="309"/>
      <c r="IN70" s="310"/>
      <c r="IO70" s="310"/>
      <c r="IP70" s="309"/>
      <c r="IQ70" s="311"/>
      <c r="IR70" s="307"/>
      <c r="IS70" s="308"/>
    </row>
    <row r="71" spans="1:253" s="306" customFormat="1" ht="38.25">
      <c r="A71" s="300"/>
      <c r="B71" s="370" t="s">
        <v>490</v>
      </c>
      <c r="C71" s="312"/>
      <c r="D71" s="271"/>
      <c r="E71" s="632"/>
      <c r="F71" s="633"/>
      <c r="G71" s="622"/>
      <c r="H71" s="623"/>
      <c r="I71" s="624"/>
      <c r="J71" s="625"/>
      <c r="K71" s="634"/>
      <c r="L71" s="307"/>
      <c r="M71" s="308"/>
      <c r="N71" s="309"/>
      <c r="O71" s="309"/>
      <c r="P71" s="310"/>
      <c r="Q71" s="310"/>
      <c r="R71" s="309"/>
      <c r="S71" s="311"/>
      <c r="T71" s="307"/>
      <c r="U71" s="308"/>
      <c r="V71" s="309"/>
      <c r="W71" s="309"/>
      <c r="X71" s="310"/>
      <c r="Y71" s="310"/>
      <c r="Z71" s="309"/>
      <c r="AA71" s="311"/>
      <c r="AB71" s="307"/>
      <c r="AC71" s="308"/>
      <c r="AD71" s="309"/>
      <c r="AE71" s="309"/>
      <c r="AF71" s="310"/>
      <c r="AG71" s="310"/>
      <c r="AH71" s="309"/>
      <c r="AI71" s="311"/>
      <c r="AJ71" s="307"/>
      <c r="AK71" s="308"/>
      <c r="AL71" s="309"/>
      <c r="AM71" s="309"/>
      <c r="AN71" s="310"/>
      <c r="AO71" s="310"/>
      <c r="AP71" s="309"/>
      <c r="AQ71" s="311"/>
      <c r="AR71" s="307"/>
      <c r="AS71" s="308"/>
      <c r="AT71" s="309"/>
      <c r="AU71" s="309"/>
      <c r="AV71" s="310"/>
      <c r="AW71" s="310"/>
      <c r="AX71" s="309"/>
      <c r="AY71" s="311"/>
      <c r="AZ71" s="307"/>
      <c r="BA71" s="308"/>
      <c r="BB71" s="309"/>
      <c r="BC71" s="309"/>
      <c r="BD71" s="310"/>
      <c r="BE71" s="310"/>
      <c r="BF71" s="309"/>
      <c r="BG71" s="311"/>
      <c r="BH71" s="307"/>
      <c r="BI71" s="308"/>
      <c r="BJ71" s="309"/>
      <c r="BK71" s="309"/>
      <c r="BL71" s="310"/>
      <c r="BM71" s="310"/>
      <c r="BN71" s="309"/>
      <c r="BO71" s="311"/>
      <c r="BP71" s="307"/>
      <c r="BQ71" s="308"/>
      <c r="BR71" s="309"/>
      <c r="BS71" s="309"/>
      <c r="BT71" s="310"/>
      <c r="BU71" s="310"/>
      <c r="BV71" s="309"/>
      <c r="BW71" s="311"/>
      <c r="BX71" s="307"/>
      <c r="BY71" s="308"/>
      <c r="BZ71" s="309"/>
      <c r="CA71" s="309"/>
      <c r="CB71" s="310"/>
      <c r="CC71" s="310"/>
      <c r="CD71" s="309"/>
      <c r="CE71" s="311"/>
      <c r="CF71" s="307"/>
      <c r="CG71" s="308"/>
      <c r="CH71" s="309"/>
      <c r="CI71" s="309"/>
      <c r="CJ71" s="310"/>
      <c r="CK71" s="310"/>
      <c r="CL71" s="309"/>
      <c r="CM71" s="311"/>
      <c r="CN71" s="307"/>
      <c r="CO71" s="308"/>
      <c r="CP71" s="309"/>
      <c r="CQ71" s="309"/>
      <c r="CR71" s="310"/>
      <c r="CS71" s="310"/>
      <c r="CT71" s="309"/>
      <c r="CU71" s="311"/>
      <c r="CV71" s="307"/>
      <c r="CW71" s="308"/>
      <c r="CX71" s="309"/>
      <c r="CY71" s="309"/>
      <c r="CZ71" s="310"/>
      <c r="DA71" s="310"/>
      <c r="DB71" s="309"/>
      <c r="DC71" s="311"/>
      <c r="DD71" s="307"/>
      <c r="DE71" s="308"/>
      <c r="DF71" s="309"/>
      <c r="DG71" s="309"/>
      <c r="DH71" s="310"/>
      <c r="DI71" s="310"/>
      <c r="DJ71" s="309"/>
      <c r="DK71" s="311"/>
      <c r="DL71" s="307"/>
      <c r="DM71" s="308"/>
      <c r="DN71" s="309"/>
      <c r="DO71" s="309"/>
      <c r="DP71" s="310"/>
      <c r="DQ71" s="310"/>
      <c r="DR71" s="309"/>
      <c r="DS71" s="311"/>
      <c r="DT71" s="307"/>
      <c r="DU71" s="308"/>
      <c r="DV71" s="309"/>
      <c r="DW71" s="309"/>
      <c r="DX71" s="310"/>
      <c r="DY71" s="310"/>
      <c r="DZ71" s="309"/>
      <c r="EA71" s="311"/>
      <c r="EB71" s="307"/>
      <c r="EC71" s="308"/>
      <c r="ED71" s="309"/>
      <c r="EE71" s="309"/>
      <c r="EF71" s="310"/>
      <c r="EG71" s="310"/>
      <c r="EH71" s="309"/>
      <c r="EI71" s="311"/>
      <c r="EJ71" s="307"/>
      <c r="EK71" s="308"/>
      <c r="EL71" s="309"/>
      <c r="EM71" s="309"/>
      <c r="EN71" s="310"/>
      <c r="EO71" s="310"/>
      <c r="EP71" s="309"/>
      <c r="EQ71" s="311"/>
      <c r="ER71" s="307"/>
      <c r="ES71" s="308"/>
      <c r="ET71" s="309"/>
      <c r="EU71" s="309"/>
      <c r="EV71" s="310"/>
      <c r="EW71" s="310"/>
      <c r="EX71" s="309"/>
      <c r="EY71" s="311"/>
      <c r="EZ71" s="307"/>
      <c r="FA71" s="308"/>
      <c r="FB71" s="309"/>
      <c r="FC71" s="309"/>
      <c r="FD71" s="310"/>
      <c r="FE71" s="310"/>
      <c r="FF71" s="309"/>
      <c r="FG71" s="311"/>
      <c r="FH71" s="307"/>
      <c r="FI71" s="308"/>
      <c r="FJ71" s="309"/>
      <c r="FK71" s="309"/>
      <c r="FL71" s="310"/>
      <c r="FM71" s="310"/>
      <c r="FN71" s="309"/>
      <c r="FO71" s="311"/>
      <c r="FP71" s="307"/>
      <c r="FQ71" s="308"/>
      <c r="FR71" s="309"/>
      <c r="FS71" s="309"/>
      <c r="FT71" s="310"/>
      <c r="FU71" s="310"/>
      <c r="FV71" s="309"/>
      <c r="FW71" s="311"/>
      <c r="FX71" s="307"/>
      <c r="FY71" s="308"/>
      <c r="FZ71" s="309"/>
      <c r="GA71" s="309"/>
      <c r="GB71" s="310"/>
      <c r="GC71" s="310"/>
      <c r="GD71" s="309"/>
      <c r="GE71" s="311"/>
      <c r="GF71" s="307"/>
      <c r="GG71" s="308"/>
      <c r="GH71" s="309"/>
      <c r="GI71" s="309"/>
      <c r="GJ71" s="310"/>
      <c r="GK71" s="310"/>
      <c r="GL71" s="309"/>
      <c r="GM71" s="311"/>
      <c r="GN71" s="307"/>
      <c r="GO71" s="308"/>
      <c r="GP71" s="309"/>
      <c r="GQ71" s="309"/>
      <c r="GR71" s="310"/>
      <c r="GS71" s="310"/>
      <c r="GT71" s="309"/>
      <c r="GU71" s="311"/>
      <c r="GV71" s="307"/>
      <c r="GW71" s="308"/>
      <c r="GX71" s="309"/>
      <c r="GY71" s="309"/>
      <c r="GZ71" s="310"/>
      <c r="HA71" s="310"/>
      <c r="HB71" s="309"/>
      <c r="HC71" s="311"/>
      <c r="HD71" s="307"/>
      <c r="HE71" s="308"/>
      <c r="HF71" s="309"/>
      <c r="HG71" s="309"/>
      <c r="HH71" s="310"/>
      <c r="HI71" s="310"/>
      <c r="HJ71" s="309"/>
      <c r="HK71" s="311"/>
      <c r="HL71" s="307"/>
      <c r="HM71" s="308"/>
      <c r="HN71" s="309"/>
      <c r="HO71" s="309"/>
      <c r="HP71" s="310"/>
      <c r="HQ71" s="310"/>
      <c r="HR71" s="309"/>
      <c r="HS71" s="311"/>
      <c r="HT71" s="307"/>
      <c r="HU71" s="308"/>
      <c r="HV71" s="309"/>
      <c r="HW71" s="309"/>
      <c r="HX71" s="310"/>
      <c r="HY71" s="310"/>
      <c r="HZ71" s="309"/>
      <c r="IA71" s="311"/>
      <c r="IB71" s="307"/>
      <c r="IC71" s="308"/>
      <c r="ID71" s="309"/>
      <c r="IE71" s="309"/>
      <c r="IF71" s="310"/>
      <c r="IG71" s="310"/>
      <c r="IH71" s="309"/>
      <c r="II71" s="311"/>
      <c r="IJ71" s="307"/>
      <c r="IK71" s="308"/>
      <c r="IL71" s="309"/>
      <c r="IM71" s="309"/>
      <c r="IN71" s="310"/>
      <c r="IO71" s="310"/>
      <c r="IP71" s="309"/>
      <c r="IQ71" s="311"/>
      <c r="IR71" s="307"/>
      <c r="IS71" s="308"/>
    </row>
    <row r="72" spans="1:253" s="306" customFormat="1" ht="13.5">
      <c r="A72" s="300"/>
      <c r="B72" s="371" t="s">
        <v>491</v>
      </c>
      <c r="C72" s="312" t="s">
        <v>94</v>
      </c>
      <c r="D72" s="271">
        <f>3+4+3+3</f>
        <v>13</v>
      </c>
      <c r="E72" s="635">
        <v>0</v>
      </c>
      <c r="F72" s="627">
        <f>D72*E72</f>
        <v>0</v>
      </c>
      <c r="G72" s="622"/>
      <c r="H72" s="623">
        <v>7.5</v>
      </c>
      <c r="I72" s="624"/>
      <c r="J72" s="625">
        <f>E72*1.2</f>
        <v>0</v>
      </c>
      <c r="K72" s="678">
        <f>D72*J72</f>
        <v>0</v>
      </c>
      <c r="L72" s="307"/>
      <c r="M72" s="308"/>
      <c r="N72" s="309"/>
      <c r="O72" s="309"/>
      <c r="P72" s="310"/>
      <c r="Q72" s="310"/>
      <c r="R72" s="309"/>
      <c r="S72" s="311"/>
      <c r="T72" s="307"/>
      <c r="U72" s="308"/>
      <c r="V72" s="309"/>
      <c r="W72" s="309"/>
      <c r="X72" s="310"/>
      <c r="Y72" s="310"/>
      <c r="Z72" s="309"/>
      <c r="AA72" s="311"/>
      <c r="AB72" s="307"/>
      <c r="AC72" s="308"/>
      <c r="AD72" s="309"/>
      <c r="AE72" s="309"/>
      <c r="AF72" s="310"/>
      <c r="AG72" s="310"/>
      <c r="AH72" s="309"/>
      <c r="AI72" s="311"/>
      <c r="AJ72" s="307"/>
      <c r="AK72" s="308"/>
      <c r="AL72" s="309"/>
      <c r="AM72" s="309"/>
      <c r="AN72" s="310"/>
      <c r="AO72" s="310"/>
      <c r="AP72" s="309"/>
      <c r="AQ72" s="311"/>
      <c r="AR72" s="307"/>
      <c r="AS72" s="308"/>
      <c r="AT72" s="309"/>
      <c r="AU72" s="309"/>
      <c r="AV72" s="310"/>
      <c r="AW72" s="310"/>
      <c r="AX72" s="309"/>
      <c r="AY72" s="311"/>
      <c r="AZ72" s="307"/>
      <c r="BA72" s="308"/>
      <c r="BB72" s="309"/>
      <c r="BC72" s="309"/>
      <c r="BD72" s="310"/>
      <c r="BE72" s="310"/>
      <c r="BF72" s="309"/>
      <c r="BG72" s="311"/>
      <c r="BH72" s="307"/>
      <c r="BI72" s="308"/>
      <c r="BJ72" s="309"/>
      <c r="BK72" s="309"/>
      <c r="BL72" s="310"/>
      <c r="BM72" s="310"/>
      <c r="BN72" s="309"/>
      <c r="BO72" s="311"/>
      <c r="BP72" s="307"/>
      <c r="BQ72" s="308"/>
      <c r="BR72" s="309"/>
      <c r="BS72" s="309"/>
      <c r="BT72" s="310"/>
      <c r="BU72" s="310"/>
      <c r="BV72" s="309"/>
      <c r="BW72" s="311"/>
      <c r="BX72" s="307"/>
      <c r="BY72" s="308"/>
      <c r="BZ72" s="309"/>
      <c r="CA72" s="309"/>
      <c r="CB72" s="310"/>
      <c r="CC72" s="310"/>
      <c r="CD72" s="309"/>
      <c r="CE72" s="311"/>
      <c r="CF72" s="307"/>
      <c r="CG72" s="308"/>
      <c r="CH72" s="309"/>
      <c r="CI72" s="309"/>
      <c r="CJ72" s="310"/>
      <c r="CK72" s="310"/>
      <c r="CL72" s="309"/>
      <c r="CM72" s="311"/>
      <c r="CN72" s="307"/>
      <c r="CO72" s="308"/>
      <c r="CP72" s="309"/>
      <c r="CQ72" s="309"/>
      <c r="CR72" s="310"/>
      <c r="CS72" s="310"/>
      <c r="CT72" s="309"/>
      <c r="CU72" s="311"/>
      <c r="CV72" s="307"/>
      <c r="CW72" s="308"/>
      <c r="CX72" s="309"/>
      <c r="CY72" s="309"/>
      <c r="CZ72" s="310"/>
      <c r="DA72" s="310"/>
      <c r="DB72" s="309"/>
      <c r="DC72" s="311"/>
      <c r="DD72" s="307"/>
      <c r="DE72" s="308"/>
      <c r="DF72" s="309"/>
      <c r="DG72" s="309"/>
      <c r="DH72" s="310"/>
      <c r="DI72" s="310"/>
      <c r="DJ72" s="309"/>
      <c r="DK72" s="311"/>
      <c r="DL72" s="307"/>
      <c r="DM72" s="308"/>
      <c r="DN72" s="309"/>
      <c r="DO72" s="309"/>
      <c r="DP72" s="310"/>
      <c r="DQ72" s="310"/>
      <c r="DR72" s="309"/>
      <c r="DS72" s="311"/>
      <c r="DT72" s="307"/>
      <c r="DU72" s="308"/>
      <c r="DV72" s="309"/>
      <c r="DW72" s="309"/>
      <c r="DX72" s="310"/>
      <c r="DY72" s="310"/>
      <c r="DZ72" s="309"/>
      <c r="EA72" s="311"/>
      <c r="EB72" s="307"/>
      <c r="EC72" s="308"/>
      <c r="ED72" s="309"/>
      <c r="EE72" s="309"/>
      <c r="EF72" s="310"/>
      <c r="EG72" s="310"/>
      <c r="EH72" s="309"/>
      <c r="EI72" s="311"/>
      <c r="EJ72" s="307"/>
      <c r="EK72" s="308"/>
      <c r="EL72" s="309"/>
      <c r="EM72" s="309"/>
      <c r="EN72" s="310"/>
      <c r="EO72" s="310"/>
      <c r="EP72" s="309"/>
      <c r="EQ72" s="311"/>
      <c r="ER72" s="307"/>
      <c r="ES72" s="308"/>
      <c r="ET72" s="309"/>
      <c r="EU72" s="309"/>
      <c r="EV72" s="310"/>
      <c r="EW72" s="310"/>
      <c r="EX72" s="309"/>
      <c r="EY72" s="311"/>
      <c r="EZ72" s="307"/>
      <c r="FA72" s="308"/>
      <c r="FB72" s="309"/>
      <c r="FC72" s="309"/>
      <c r="FD72" s="310"/>
      <c r="FE72" s="310"/>
      <c r="FF72" s="309"/>
      <c r="FG72" s="311"/>
      <c r="FH72" s="307"/>
      <c r="FI72" s="308"/>
      <c r="FJ72" s="309"/>
      <c r="FK72" s="309"/>
      <c r="FL72" s="310"/>
      <c r="FM72" s="310"/>
      <c r="FN72" s="309"/>
      <c r="FO72" s="311"/>
      <c r="FP72" s="307"/>
      <c r="FQ72" s="308"/>
      <c r="FR72" s="309"/>
      <c r="FS72" s="309"/>
      <c r="FT72" s="310"/>
      <c r="FU72" s="310"/>
      <c r="FV72" s="309"/>
      <c r="FW72" s="311"/>
      <c r="FX72" s="307"/>
      <c r="FY72" s="308"/>
      <c r="FZ72" s="309"/>
      <c r="GA72" s="309"/>
      <c r="GB72" s="310"/>
      <c r="GC72" s="310"/>
      <c r="GD72" s="309"/>
      <c r="GE72" s="311"/>
      <c r="GF72" s="307"/>
      <c r="GG72" s="308"/>
      <c r="GH72" s="309"/>
      <c r="GI72" s="309"/>
      <c r="GJ72" s="310"/>
      <c r="GK72" s="310"/>
      <c r="GL72" s="309"/>
      <c r="GM72" s="311"/>
      <c r="GN72" s="307"/>
      <c r="GO72" s="308"/>
      <c r="GP72" s="309"/>
      <c r="GQ72" s="309"/>
      <c r="GR72" s="310"/>
      <c r="GS72" s="310"/>
      <c r="GT72" s="309"/>
      <c r="GU72" s="311"/>
      <c r="GV72" s="307"/>
      <c r="GW72" s="308"/>
      <c r="GX72" s="309"/>
      <c r="GY72" s="309"/>
      <c r="GZ72" s="310"/>
      <c r="HA72" s="310"/>
      <c r="HB72" s="309"/>
      <c r="HC72" s="311"/>
      <c r="HD72" s="307"/>
      <c r="HE72" s="308"/>
      <c r="HF72" s="309"/>
      <c r="HG72" s="309"/>
      <c r="HH72" s="310"/>
      <c r="HI72" s="310"/>
      <c r="HJ72" s="309"/>
      <c r="HK72" s="311"/>
      <c r="HL72" s="307"/>
      <c r="HM72" s="308"/>
      <c r="HN72" s="309"/>
      <c r="HO72" s="309"/>
      <c r="HP72" s="310"/>
      <c r="HQ72" s="310"/>
      <c r="HR72" s="309"/>
      <c r="HS72" s="311"/>
      <c r="HT72" s="307"/>
      <c r="HU72" s="308"/>
      <c r="HV72" s="309"/>
      <c r="HW72" s="309"/>
      <c r="HX72" s="310"/>
      <c r="HY72" s="310"/>
      <c r="HZ72" s="309"/>
      <c r="IA72" s="311"/>
      <c r="IB72" s="307"/>
      <c r="IC72" s="308"/>
      <c r="ID72" s="309"/>
      <c r="IE72" s="309"/>
      <c r="IF72" s="310"/>
      <c r="IG72" s="310"/>
      <c r="IH72" s="309"/>
      <c r="II72" s="311"/>
      <c r="IJ72" s="307"/>
      <c r="IK72" s="308"/>
      <c r="IL72" s="309"/>
      <c r="IM72" s="309"/>
      <c r="IN72" s="310"/>
      <c r="IO72" s="310"/>
      <c r="IP72" s="309"/>
      <c r="IQ72" s="311"/>
      <c r="IR72" s="307"/>
      <c r="IS72" s="308"/>
    </row>
    <row r="73" spans="1:253" s="306" customFormat="1" ht="13.5">
      <c r="A73" s="300"/>
      <c r="B73" s="372" t="s">
        <v>492</v>
      </c>
      <c r="C73" s="312" t="s">
        <v>94</v>
      </c>
      <c r="D73" s="271">
        <v>1</v>
      </c>
      <c r="E73" s="635">
        <v>0</v>
      </c>
      <c r="F73" s="627">
        <f>D73*E73</f>
        <v>0</v>
      </c>
      <c r="G73" s="622"/>
      <c r="H73" s="623">
        <v>15</v>
      </c>
      <c r="I73" s="624"/>
      <c r="J73" s="625">
        <f>E73*1.2</f>
        <v>0</v>
      </c>
      <c r="K73" s="678">
        <f>D73*J73</f>
        <v>0</v>
      </c>
      <c r="L73" s="307"/>
      <c r="M73" s="308"/>
      <c r="N73" s="309"/>
      <c r="O73" s="309"/>
      <c r="P73" s="310"/>
      <c r="Q73" s="310"/>
      <c r="R73" s="309"/>
      <c r="S73" s="311"/>
      <c r="T73" s="307"/>
      <c r="U73" s="308"/>
      <c r="V73" s="309"/>
      <c r="W73" s="309"/>
      <c r="X73" s="310"/>
      <c r="Y73" s="310"/>
      <c r="Z73" s="309"/>
      <c r="AA73" s="311"/>
      <c r="AB73" s="307"/>
      <c r="AC73" s="308"/>
      <c r="AD73" s="309"/>
      <c r="AE73" s="309"/>
      <c r="AF73" s="310"/>
      <c r="AG73" s="310"/>
      <c r="AH73" s="309"/>
      <c r="AI73" s="311"/>
      <c r="AJ73" s="307"/>
      <c r="AK73" s="308"/>
      <c r="AL73" s="309"/>
      <c r="AM73" s="309"/>
      <c r="AN73" s="310"/>
      <c r="AO73" s="310"/>
      <c r="AP73" s="309"/>
      <c r="AQ73" s="311"/>
      <c r="AR73" s="307"/>
      <c r="AS73" s="308"/>
      <c r="AT73" s="309"/>
      <c r="AU73" s="309"/>
      <c r="AV73" s="310"/>
      <c r="AW73" s="310"/>
      <c r="AX73" s="309"/>
      <c r="AY73" s="311"/>
      <c r="AZ73" s="307"/>
      <c r="BA73" s="308"/>
      <c r="BB73" s="309"/>
      <c r="BC73" s="309"/>
      <c r="BD73" s="310"/>
      <c r="BE73" s="310"/>
      <c r="BF73" s="309"/>
      <c r="BG73" s="311"/>
      <c r="BH73" s="307"/>
      <c r="BI73" s="308"/>
      <c r="BJ73" s="309"/>
      <c r="BK73" s="309"/>
      <c r="BL73" s="310"/>
      <c r="BM73" s="310"/>
      <c r="BN73" s="309"/>
      <c r="BO73" s="311"/>
      <c r="BP73" s="307"/>
      <c r="BQ73" s="308"/>
      <c r="BR73" s="309"/>
      <c r="BS73" s="309"/>
      <c r="BT73" s="310"/>
      <c r="BU73" s="310"/>
      <c r="BV73" s="309"/>
      <c r="BW73" s="311"/>
      <c r="BX73" s="307"/>
      <c r="BY73" s="308"/>
      <c r="BZ73" s="309"/>
      <c r="CA73" s="309"/>
      <c r="CB73" s="310"/>
      <c r="CC73" s="310"/>
      <c r="CD73" s="309"/>
      <c r="CE73" s="311"/>
      <c r="CF73" s="307"/>
      <c r="CG73" s="308"/>
      <c r="CH73" s="309"/>
      <c r="CI73" s="309"/>
      <c r="CJ73" s="310"/>
      <c r="CK73" s="310"/>
      <c r="CL73" s="309"/>
      <c r="CM73" s="311"/>
      <c r="CN73" s="307"/>
      <c r="CO73" s="308"/>
      <c r="CP73" s="309"/>
      <c r="CQ73" s="309"/>
      <c r="CR73" s="310"/>
      <c r="CS73" s="310"/>
      <c r="CT73" s="309"/>
      <c r="CU73" s="311"/>
      <c r="CV73" s="307"/>
      <c r="CW73" s="308"/>
      <c r="CX73" s="309"/>
      <c r="CY73" s="309"/>
      <c r="CZ73" s="310"/>
      <c r="DA73" s="310"/>
      <c r="DB73" s="309"/>
      <c r="DC73" s="311"/>
      <c r="DD73" s="307"/>
      <c r="DE73" s="308"/>
      <c r="DF73" s="309"/>
      <c r="DG73" s="309"/>
      <c r="DH73" s="310"/>
      <c r="DI73" s="310"/>
      <c r="DJ73" s="309"/>
      <c r="DK73" s="311"/>
      <c r="DL73" s="307"/>
      <c r="DM73" s="308"/>
      <c r="DN73" s="309"/>
      <c r="DO73" s="309"/>
      <c r="DP73" s="310"/>
      <c r="DQ73" s="310"/>
      <c r="DR73" s="309"/>
      <c r="DS73" s="311"/>
      <c r="DT73" s="307"/>
      <c r="DU73" s="308"/>
      <c r="DV73" s="309"/>
      <c r="DW73" s="309"/>
      <c r="DX73" s="310"/>
      <c r="DY73" s="310"/>
      <c r="DZ73" s="309"/>
      <c r="EA73" s="311"/>
      <c r="EB73" s="307"/>
      <c r="EC73" s="308"/>
      <c r="ED73" s="309"/>
      <c r="EE73" s="309"/>
      <c r="EF73" s="310"/>
      <c r="EG73" s="310"/>
      <c r="EH73" s="309"/>
      <c r="EI73" s="311"/>
      <c r="EJ73" s="307"/>
      <c r="EK73" s="308"/>
      <c r="EL73" s="309"/>
      <c r="EM73" s="309"/>
      <c r="EN73" s="310"/>
      <c r="EO73" s="310"/>
      <c r="EP73" s="309"/>
      <c r="EQ73" s="311"/>
      <c r="ER73" s="307"/>
      <c r="ES73" s="308"/>
      <c r="ET73" s="309"/>
      <c r="EU73" s="309"/>
      <c r="EV73" s="310"/>
      <c r="EW73" s="310"/>
      <c r="EX73" s="309"/>
      <c r="EY73" s="311"/>
      <c r="EZ73" s="307"/>
      <c r="FA73" s="308"/>
      <c r="FB73" s="309"/>
      <c r="FC73" s="309"/>
      <c r="FD73" s="310"/>
      <c r="FE73" s="310"/>
      <c r="FF73" s="309"/>
      <c r="FG73" s="311"/>
      <c r="FH73" s="307"/>
      <c r="FI73" s="308"/>
      <c r="FJ73" s="309"/>
      <c r="FK73" s="309"/>
      <c r="FL73" s="310"/>
      <c r="FM73" s="310"/>
      <c r="FN73" s="309"/>
      <c r="FO73" s="311"/>
      <c r="FP73" s="307"/>
      <c r="FQ73" s="308"/>
      <c r="FR73" s="309"/>
      <c r="FS73" s="309"/>
      <c r="FT73" s="310"/>
      <c r="FU73" s="310"/>
      <c r="FV73" s="309"/>
      <c r="FW73" s="311"/>
      <c r="FX73" s="307"/>
      <c r="FY73" s="308"/>
      <c r="FZ73" s="309"/>
      <c r="GA73" s="309"/>
      <c r="GB73" s="310"/>
      <c r="GC73" s="310"/>
      <c r="GD73" s="309"/>
      <c r="GE73" s="311"/>
      <c r="GF73" s="307"/>
      <c r="GG73" s="308"/>
      <c r="GH73" s="309"/>
      <c r="GI73" s="309"/>
      <c r="GJ73" s="310"/>
      <c r="GK73" s="310"/>
      <c r="GL73" s="309"/>
      <c r="GM73" s="311"/>
      <c r="GN73" s="307"/>
      <c r="GO73" s="308"/>
      <c r="GP73" s="309"/>
      <c r="GQ73" s="309"/>
      <c r="GR73" s="310"/>
      <c r="GS73" s="310"/>
      <c r="GT73" s="309"/>
      <c r="GU73" s="311"/>
      <c r="GV73" s="307"/>
      <c r="GW73" s="308"/>
      <c r="GX73" s="309"/>
      <c r="GY73" s="309"/>
      <c r="GZ73" s="310"/>
      <c r="HA73" s="310"/>
      <c r="HB73" s="309"/>
      <c r="HC73" s="311"/>
      <c r="HD73" s="307"/>
      <c r="HE73" s="308"/>
      <c r="HF73" s="309"/>
      <c r="HG73" s="309"/>
      <c r="HH73" s="310"/>
      <c r="HI73" s="310"/>
      <c r="HJ73" s="309"/>
      <c r="HK73" s="311"/>
      <c r="HL73" s="307"/>
      <c r="HM73" s="308"/>
      <c r="HN73" s="309"/>
      <c r="HO73" s="309"/>
      <c r="HP73" s="310"/>
      <c r="HQ73" s="310"/>
      <c r="HR73" s="309"/>
      <c r="HS73" s="311"/>
      <c r="HT73" s="307"/>
      <c r="HU73" s="308"/>
      <c r="HV73" s="309"/>
      <c r="HW73" s="309"/>
      <c r="HX73" s="310"/>
      <c r="HY73" s="310"/>
      <c r="HZ73" s="309"/>
      <c r="IA73" s="311"/>
      <c r="IB73" s="307"/>
      <c r="IC73" s="308"/>
      <c r="ID73" s="309"/>
      <c r="IE73" s="309"/>
      <c r="IF73" s="310"/>
      <c r="IG73" s="310"/>
      <c r="IH73" s="309"/>
      <c r="II73" s="311"/>
      <c r="IJ73" s="307"/>
      <c r="IK73" s="308"/>
      <c r="IL73" s="309"/>
      <c r="IM73" s="309"/>
      <c r="IN73" s="310"/>
      <c r="IO73" s="310"/>
      <c r="IP73" s="309"/>
      <c r="IQ73" s="311"/>
      <c r="IR73" s="307"/>
      <c r="IS73" s="308"/>
    </row>
    <row r="74" spans="1:253" s="306" customFormat="1" ht="51">
      <c r="A74" s="368">
        <v>2.03</v>
      </c>
      <c r="B74" s="369" t="s">
        <v>704</v>
      </c>
      <c r="C74" s="312"/>
      <c r="D74" s="271"/>
      <c r="E74" s="632"/>
      <c r="F74" s="633"/>
      <c r="G74" s="622"/>
      <c r="H74" s="623"/>
      <c r="I74" s="624"/>
      <c r="J74" s="625"/>
      <c r="K74" s="678"/>
      <c r="L74" s="307"/>
      <c r="M74" s="308"/>
      <c r="N74" s="309"/>
      <c r="O74" s="309"/>
      <c r="P74" s="310"/>
      <c r="Q74" s="310"/>
      <c r="R74" s="309"/>
      <c r="S74" s="311"/>
      <c r="T74" s="307"/>
      <c r="U74" s="308"/>
      <c r="V74" s="309"/>
      <c r="W74" s="309"/>
      <c r="X74" s="310"/>
      <c r="Y74" s="310"/>
      <c r="Z74" s="309"/>
      <c r="AA74" s="311"/>
      <c r="AB74" s="307"/>
      <c r="AC74" s="308"/>
      <c r="AD74" s="309"/>
      <c r="AE74" s="309"/>
      <c r="AF74" s="310"/>
      <c r="AG74" s="310"/>
      <c r="AH74" s="309"/>
      <c r="AI74" s="311"/>
      <c r="AJ74" s="307"/>
      <c r="AK74" s="308"/>
      <c r="AL74" s="309"/>
      <c r="AM74" s="309"/>
      <c r="AN74" s="310"/>
      <c r="AO74" s="310"/>
      <c r="AP74" s="309"/>
      <c r="AQ74" s="311"/>
      <c r="AR74" s="307"/>
      <c r="AS74" s="308"/>
      <c r="AT74" s="309"/>
      <c r="AU74" s="309"/>
      <c r="AV74" s="310"/>
      <c r="AW74" s="310"/>
      <c r="AX74" s="309"/>
      <c r="AY74" s="311"/>
      <c r="AZ74" s="307"/>
      <c r="BA74" s="308"/>
      <c r="BB74" s="309"/>
      <c r="BC74" s="309"/>
      <c r="BD74" s="310"/>
      <c r="BE74" s="310"/>
      <c r="BF74" s="309"/>
      <c r="BG74" s="311"/>
      <c r="BH74" s="307"/>
      <c r="BI74" s="308"/>
      <c r="BJ74" s="309"/>
      <c r="BK74" s="309"/>
      <c r="BL74" s="310"/>
      <c r="BM74" s="310"/>
      <c r="BN74" s="309"/>
      <c r="BO74" s="311"/>
      <c r="BP74" s="307"/>
      <c r="BQ74" s="308"/>
      <c r="BR74" s="309"/>
      <c r="BS74" s="309"/>
      <c r="BT74" s="310"/>
      <c r="BU74" s="310"/>
      <c r="BV74" s="309"/>
      <c r="BW74" s="311"/>
      <c r="BX74" s="307"/>
      <c r="BY74" s="308"/>
      <c r="BZ74" s="309"/>
      <c r="CA74" s="309"/>
      <c r="CB74" s="310"/>
      <c r="CC74" s="310"/>
      <c r="CD74" s="309"/>
      <c r="CE74" s="311"/>
      <c r="CF74" s="307"/>
      <c r="CG74" s="308"/>
      <c r="CH74" s="309"/>
      <c r="CI74" s="309"/>
      <c r="CJ74" s="310"/>
      <c r="CK74" s="310"/>
      <c r="CL74" s="309"/>
      <c r="CM74" s="311"/>
      <c r="CN74" s="307"/>
      <c r="CO74" s="308"/>
      <c r="CP74" s="309"/>
      <c r="CQ74" s="309"/>
      <c r="CR74" s="310"/>
      <c r="CS74" s="310"/>
      <c r="CT74" s="309"/>
      <c r="CU74" s="311"/>
      <c r="CV74" s="307"/>
      <c r="CW74" s="308"/>
      <c r="CX74" s="309"/>
      <c r="CY74" s="309"/>
      <c r="CZ74" s="310"/>
      <c r="DA74" s="310"/>
      <c r="DB74" s="309"/>
      <c r="DC74" s="311"/>
      <c r="DD74" s="307"/>
      <c r="DE74" s="308"/>
      <c r="DF74" s="309"/>
      <c r="DG74" s="309"/>
      <c r="DH74" s="310"/>
      <c r="DI74" s="310"/>
      <c r="DJ74" s="309"/>
      <c r="DK74" s="311"/>
      <c r="DL74" s="307"/>
      <c r="DM74" s="308"/>
      <c r="DN74" s="309"/>
      <c r="DO74" s="309"/>
      <c r="DP74" s="310"/>
      <c r="DQ74" s="310"/>
      <c r="DR74" s="309"/>
      <c r="DS74" s="311"/>
      <c r="DT74" s="307"/>
      <c r="DU74" s="308"/>
      <c r="DV74" s="309"/>
      <c r="DW74" s="309"/>
      <c r="DX74" s="310"/>
      <c r="DY74" s="310"/>
      <c r="DZ74" s="309"/>
      <c r="EA74" s="311"/>
      <c r="EB74" s="307"/>
      <c r="EC74" s="308"/>
      <c r="ED74" s="309"/>
      <c r="EE74" s="309"/>
      <c r="EF74" s="310"/>
      <c r="EG74" s="310"/>
      <c r="EH74" s="309"/>
      <c r="EI74" s="311"/>
      <c r="EJ74" s="307"/>
      <c r="EK74" s="308"/>
      <c r="EL74" s="309"/>
      <c r="EM74" s="309"/>
      <c r="EN74" s="310"/>
      <c r="EO74" s="310"/>
      <c r="EP74" s="309"/>
      <c r="EQ74" s="311"/>
      <c r="ER74" s="307"/>
      <c r="ES74" s="308"/>
      <c r="ET74" s="309"/>
      <c r="EU74" s="309"/>
      <c r="EV74" s="310"/>
      <c r="EW74" s="310"/>
      <c r="EX74" s="309"/>
      <c r="EY74" s="311"/>
      <c r="EZ74" s="307"/>
      <c r="FA74" s="308"/>
      <c r="FB74" s="309"/>
      <c r="FC74" s="309"/>
      <c r="FD74" s="310"/>
      <c r="FE74" s="310"/>
      <c r="FF74" s="309"/>
      <c r="FG74" s="311"/>
      <c r="FH74" s="307"/>
      <c r="FI74" s="308"/>
      <c r="FJ74" s="309"/>
      <c r="FK74" s="309"/>
      <c r="FL74" s="310"/>
      <c r="FM74" s="310"/>
      <c r="FN74" s="309"/>
      <c r="FO74" s="311"/>
      <c r="FP74" s="307"/>
      <c r="FQ74" s="308"/>
      <c r="FR74" s="309"/>
      <c r="FS74" s="309"/>
      <c r="FT74" s="310"/>
      <c r="FU74" s="310"/>
      <c r="FV74" s="309"/>
      <c r="FW74" s="311"/>
      <c r="FX74" s="307"/>
      <c r="FY74" s="308"/>
      <c r="FZ74" s="309"/>
      <c r="GA74" s="309"/>
      <c r="GB74" s="310"/>
      <c r="GC74" s="310"/>
      <c r="GD74" s="309"/>
      <c r="GE74" s="311"/>
      <c r="GF74" s="307"/>
      <c r="GG74" s="308"/>
      <c r="GH74" s="309"/>
      <c r="GI74" s="309"/>
      <c r="GJ74" s="310"/>
      <c r="GK74" s="310"/>
      <c r="GL74" s="309"/>
      <c r="GM74" s="311"/>
      <c r="GN74" s="307"/>
      <c r="GO74" s="308"/>
      <c r="GP74" s="309"/>
      <c r="GQ74" s="309"/>
      <c r="GR74" s="310"/>
      <c r="GS74" s="310"/>
      <c r="GT74" s="309"/>
      <c r="GU74" s="311"/>
      <c r="GV74" s="307"/>
      <c r="GW74" s="308"/>
      <c r="GX74" s="309"/>
      <c r="GY74" s="309"/>
      <c r="GZ74" s="310"/>
      <c r="HA74" s="310"/>
      <c r="HB74" s="309"/>
      <c r="HC74" s="311"/>
      <c r="HD74" s="307"/>
      <c r="HE74" s="308"/>
      <c r="HF74" s="309"/>
      <c r="HG74" s="309"/>
      <c r="HH74" s="310"/>
      <c r="HI74" s="310"/>
      <c r="HJ74" s="309"/>
      <c r="HK74" s="311"/>
      <c r="HL74" s="307"/>
      <c r="HM74" s="308"/>
      <c r="HN74" s="309"/>
      <c r="HO74" s="309"/>
      <c r="HP74" s="310"/>
      <c r="HQ74" s="310"/>
      <c r="HR74" s="309"/>
      <c r="HS74" s="311"/>
      <c r="HT74" s="307"/>
      <c r="HU74" s="308"/>
      <c r="HV74" s="309"/>
      <c r="HW74" s="309"/>
      <c r="HX74" s="310"/>
      <c r="HY74" s="310"/>
      <c r="HZ74" s="309"/>
      <c r="IA74" s="311"/>
      <c r="IB74" s="307"/>
      <c r="IC74" s="308"/>
      <c r="ID74" s="309"/>
      <c r="IE74" s="309"/>
      <c r="IF74" s="310"/>
      <c r="IG74" s="310"/>
      <c r="IH74" s="309"/>
      <c r="II74" s="311"/>
      <c r="IJ74" s="307"/>
      <c r="IK74" s="308"/>
      <c r="IL74" s="309"/>
      <c r="IM74" s="309"/>
      <c r="IN74" s="310"/>
      <c r="IO74" s="310"/>
      <c r="IP74" s="309"/>
      <c r="IQ74" s="311"/>
      <c r="IR74" s="307"/>
      <c r="IS74" s="308"/>
    </row>
    <row r="75" spans="1:253" s="306" customFormat="1" ht="51">
      <c r="A75" s="300"/>
      <c r="B75" s="373" t="s">
        <v>493</v>
      </c>
      <c r="C75" s="312"/>
      <c r="D75" s="271"/>
      <c r="E75" s="632"/>
      <c r="F75" s="633"/>
      <c r="G75" s="622"/>
      <c r="H75" s="623"/>
      <c r="I75" s="624"/>
      <c r="J75" s="625"/>
      <c r="K75" s="678"/>
      <c r="L75" s="307"/>
      <c r="M75" s="308"/>
      <c r="N75" s="309"/>
      <c r="O75" s="309"/>
      <c r="P75" s="310"/>
      <c r="Q75" s="310"/>
      <c r="R75" s="309"/>
      <c r="S75" s="311"/>
      <c r="T75" s="307"/>
      <c r="U75" s="308"/>
      <c r="V75" s="309"/>
      <c r="W75" s="309"/>
      <c r="X75" s="310"/>
      <c r="Y75" s="310"/>
      <c r="Z75" s="309"/>
      <c r="AA75" s="311"/>
      <c r="AB75" s="307"/>
      <c r="AC75" s="308"/>
      <c r="AD75" s="309"/>
      <c r="AE75" s="309"/>
      <c r="AF75" s="310"/>
      <c r="AG75" s="310"/>
      <c r="AH75" s="309"/>
      <c r="AI75" s="311"/>
      <c r="AJ75" s="307"/>
      <c r="AK75" s="308"/>
      <c r="AL75" s="309"/>
      <c r="AM75" s="309"/>
      <c r="AN75" s="310"/>
      <c r="AO75" s="310"/>
      <c r="AP75" s="309"/>
      <c r="AQ75" s="311"/>
      <c r="AR75" s="307"/>
      <c r="AS75" s="308"/>
      <c r="AT75" s="309"/>
      <c r="AU75" s="309"/>
      <c r="AV75" s="310"/>
      <c r="AW75" s="310"/>
      <c r="AX75" s="309"/>
      <c r="AY75" s="311"/>
      <c r="AZ75" s="307"/>
      <c r="BA75" s="308"/>
      <c r="BB75" s="309"/>
      <c r="BC75" s="309"/>
      <c r="BD75" s="310"/>
      <c r="BE75" s="310"/>
      <c r="BF75" s="309"/>
      <c r="BG75" s="311"/>
      <c r="BH75" s="307"/>
      <c r="BI75" s="308"/>
      <c r="BJ75" s="309"/>
      <c r="BK75" s="309"/>
      <c r="BL75" s="310"/>
      <c r="BM75" s="310"/>
      <c r="BN75" s="309"/>
      <c r="BO75" s="311"/>
      <c r="BP75" s="307"/>
      <c r="BQ75" s="308"/>
      <c r="BR75" s="309"/>
      <c r="BS75" s="309"/>
      <c r="BT75" s="310"/>
      <c r="BU75" s="310"/>
      <c r="BV75" s="309"/>
      <c r="BW75" s="311"/>
      <c r="BX75" s="307"/>
      <c r="BY75" s="308"/>
      <c r="BZ75" s="309"/>
      <c r="CA75" s="309"/>
      <c r="CB75" s="310"/>
      <c r="CC75" s="310"/>
      <c r="CD75" s="309"/>
      <c r="CE75" s="311"/>
      <c r="CF75" s="307"/>
      <c r="CG75" s="308"/>
      <c r="CH75" s="309"/>
      <c r="CI75" s="309"/>
      <c r="CJ75" s="310"/>
      <c r="CK75" s="310"/>
      <c r="CL75" s="309"/>
      <c r="CM75" s="311"/>
      <c r="CN75" s="307"/>
      <c r="CO75" s="308"/>
      <c r="CP75" s="309"/>
      <c r="CQ75" s="309"/>
      <c r="CR75" s="310"/>
      <c r="CS75" s="310"/>
      <c r="CT75" s="309"/>
      <c r="CU75" s="311"/>
      <c r="CV75" s="307"/>
      <c r="CW75" s="308"/>
      <c r="CX75" s="309"/>
      <c r="CY75" s="309"/>
      <c r="CZ75" s="310"/>
      <c r="DA75" s="310"/>
      <c r="DB75" s="309"/>
      <c r="DC75" s="311"/>
      <c r="DD75" s="307"/>
      <c r="DE75" s="308"/>
      <c r="DF75" s="309"/>
      <c r="DG75" s="309"/>
      <c r="DH75" s="310"/>
      <c r="DI75" s="310"/>
      <c r="DJ75" s="309"/>
      <c r="DK75" s="311"/>
      <c r="DL75" s="307"/>
      <c r="DM75" s="308"/>
      <c r="DN75" s="309"/>
      <c r="DO75" s="309"/>
      <c r="DP75" s="310"/>
      <c r="DQ75" s="310"/>
      <c r="DR75" s="309"/>
      <c r="DS75" s="311"/>
      <c r="DT75" s="307"/>
      <c r="DU75" s="308"/>
      <c r="DV75" s="309"/>
      <c r="DW75" s="309"/>
      <c r="DX75" s="310"/>
      <c r="DY75" s="310"/>
      <c r="DZ75" s="309"/>
      <c r="EA75" s="311"/>
      <c r="EB75" s="307"/>
      <c r="EC75" s="308"/>
      <c r="ED75" s="309"/>
      <c r="EE75" s="309"/>
      <c r="EF75" s="310"/>
      <c r="EG75" s="310"/>
      <c r="EH75" s="309"/>
      <c r="EI75" s="311"/>
      <c r="EJ75" s="307"/>
      <c r="EK75" s="308"/>
      <c r="EL75" s="309"/>
      <c r="EM75" s="309"/>
      <c r="EN75" s="310"/>
      <c r="EO75" s="310"/>
      <c r="EP75" s="309"/>
      <c r="EQ75" s="311"/>
      <c r="ER75" s="307"/>
      <c r="ES75" s="308"/>
      <c r="ET75" s="309"/>
      <c r="EU75" s="309"/>
      <c r="EV75" s="310"/>
      <c r="EW75" s="310"/>
      <c r="EX75" s="309"/>
      <c r="EY75" s="311"/>
      <c r="EZ75" s="307"/>
      <c r="FA75" s="308"/>
      <c r="FB75" s="309"/>
      <c r="FC75" s="309"/>
      <c r="FD75" s="310"/>
      <c r="FE75" s="310"/>
      <c r="FF75" s="309"/>
      <c r="FG75" s="311"/>
      <c r="FH75" s="307"/>
      <c r="FI75" s="308"/>
      <c r="FJ75" s="309"/>
      <c r="FK75" s="309"/>
      <c r="FL75" s="310"/>
      <c r="FM75" s="310"/>
      <c r="FN75" s="309"/>
      <c r="FO75" s="311"/>
      <c r="FP75" s="307"/>
      <c r="FQ75" s="308"/>
      <c r="FR75" s="309"/>
      <c r="FS75" s="309"/>
      <c r="FT75" s="310"/>
      <c r="FU75" s="310"/>
      <c r="FV75" s="309"/>
      <c r="FW75" s="311"/>
      <c r="FX75" s="307"/>
      <c r="FY75" s="308"/>
      <c r="FZ75" s="309"/>
      <c r="GA75" s="309"/>
      <c r="GB75" s="310"/>
      <c r="GC75" s="310"/>
      <c r="GD75" s="309"/>
      <c r="GE75" s="311"/>
      <c r="GF75" s="307"/>
      <c r="GG75" s="308"/>
      <c r="GH75" s="309"/>
      <c r="GI75" s="309"/>
      <c r="GJ75" s="310"/>
      <c r="GK75" s="310"/>
      <c r="GL75" s="309"/>
      <c r="GM75" s="311"/>
      <c r="GN75" s="307"/>
      <c r="GO75" s="308"/>
      <c r="GP75" s="309"/>
      <c r="GQ75" s="309"/>
      <c r="GR75" s="310"/>
      <c r="GS75" s="310"/>
      <c r="GT75" s="309"/>
      <c r="GU75" s="311"/>
      <c r="GV75" s="307"/>
      <c r="GW75" s="308"/>
      <c r="GX75" s="309"/>
      <c r="GY75" s="309"/>
      <c r="GZ75" s="310"/>
      <c r="HA75" s="310"/>
      <c r="HB75" s="309"/>
      <c r="HC75" s="311"/>
      <c r="HD75" s="307"/>
      <c r="HE75" s="308"/>
      <c r="HF75" s="309"/>
      <c r="HG75" s="309"/>
      <c r="HH75" s="310"/>
      <c r="HI75" s="310"/>
      <c r="HJ75" s="309"/>
      <c r="HK75" s="311"/>
      <c r="HL75" s="307"/>
      <c r="HM75" s="308"/>
      <c r="HN75" s="309"/>
      <c r="HO75" s="309"/>
      <c r="HP75" s="310"/>
      <c r="HQ75" s="310"/>
      <c r="HR75" s="309"/>
      <c r="HS75" s="311"/>
      <c r="HT75" s="307"/>
      <c r="HU75" s="308"/>
      <c r="HV75" s="309"/>
      <c r="HW75" s="309"/>
      <c r="HX75" s="310"/>
      <c r="HY75" s="310"/>
      <c r="HZ75" s="309"/>
      <c r="IA75" s="311"/>
      <c r="IB75" s="307"/>
      <c r="IC75" s="308"/>
      <c r="ID75" s="309"/>
      <c r="IE75" s="309"/>
      <c r="IF75" s="310"/>
      <c r="IG75" s="310"/>
      <c r="IH75" s="309"/>
      <c r="II75" s="311"/>
      <c r="IJ75" s="307"/>
      <c r="IK75" s="308"/>
      <c r="IL75" s="309"/>
      <c r="IM75" s="309"/>
      <c r="IN75" s="310"/>
      <c r="IO75" s="310"/>
      <c r="IP75" s="309"/>
      <c r="IQ75" s="311"/>
      <c r="IR75" s="307"/>
      <c r="IS75" s="308"/>
    </row>
    <row r="76" spans="1:253" s="306" customFormat="1" ht="13.5">
      <c r="A76" s="300"/>
      <c r="B76" s="374" t="s">
        <v>494</v>
      </c>
      <c r="C76" s="312" t="s">
        <v>459</v>
      </c>
      <c r="D76" s="271">
        <f>3.5*4*2</f>
        <v>28</v>
      </c>
      <c r="E76" s="635">
        <v>0</v>
      </c>
      <c r="F76" s="627">
        <f>D76*E76</f>
        <v>0</v>
      </c>
      <c r="G76" s="622"/>
      <c r="H76" s="623">
        <v>12.5</v>
      </c>
      <c r="I76" s="624"/>
      <c r="J76" s="625">
        <f>E76*1.2</f>
        <v>0</v>
      </c>
      <c r="K76" s="678">
        <f>D76*J76</f>
        <v>0</v>
      </c>
      <c r="L76" s="307"/>
      <c r="M76" s="308"/>
      <c r="N76" s="309"/>
      <c r="O76" s="309"/>
      <c r="P76" s="310"/>
      <c r="Q76" s="310"/>
      <c r="R76" s="309"/>
      <c r="S76" s="311"/>
      <c r="T76" s="307"/>
      <c r="U76" s="308"/>
      <c r="V76" s="309"/>
      <c r="W76" s="309"/>
      <c r="X76" s="310"/>
      <c r="Y76" s="310"/>
      <c r="Z76" s="309"/>
      <c r="AA76" s="311"/>
      <c r="AB76" s="307"/>
      <c r="AC76" s="308"/>
      <c r="AD76" s="309"/>
      <c r="AE76" s="309"/>
      <c r="AF76" s="310"/>
      <c r="AG76" s="310"/>
      <c r="AH76" s="309"/>
      <c r="AI76" s="311"/>
      <c r="AJ76" s="307"/>
      <c r="AK76" s="308"/>
      <c r="AL76" s="309"/>
      <c r="AM76" s="309"/>
      <c r="AN76" s="310"/>
      <c r="AO76" s="310"/>
      <c r="AP76" s="309"/>
      <c r="AQ76" s="311"/>
      <c r="AR76" s="307"/>
      <c r="AS76" s="308"/>
      <c r="AT76" s="309"/>
      <c r="AU76" s="309"/>
      <c r="AV76" s="310"/>
      <c r="AW76" s="310"/>
      <c r="AX76" s="309"/>
      <c r="AY76" s="311"/>
      <c r="AZ76" s="307"/>
      <c r="BA76" s="308"/>
      <c r="BB76" s="309"/>
      <c r="BC76" s="309"/>
      <c r="BD76" s="310"/>
      <c r="BE76" s="310"/>
      <c r="BF76" s="309"/>
      <c r="BG76" s="311"/>
      <c r="BH76" s="307"/>
      <c r="BI76" s="308"/>
      <c r="BJ76" s="309"/>
      <c r="BK76" s="309"/>
      <c r="BL76" s="310"/>
      <c r="BM76" s="310"/>
      <c r="BN76" s="309"/>
      <c r="BO76" s="311"/>
      <c r="BP76" s="307"/>
      <c r="BQ76" s="308"/>
      <c r="BR76" s="309"/>
      <c r="BS76" s="309"/>
      <c r="BT76" s="310"/>
      <c r="BU76" s="310"/>
      <c r="BV76" s="309"/>
      <c r="BW76" s="311"/>
      <c r="BX76" s="307"/>
      <c r="BY76" s="308"/>
      <c r="BZ76" s="309"/>
      <c r="CA76" s="309"/>
      <c r="CB76" s="310"/>
      <c r="CC76" s="310"/>
      <c r="CD76" s="309"/>
      <c r="CE76" s="311"/>
      <c r="CF76" s="307"/>
      <c r="CG76" s="308"/>
      <c r="CH76" s="309"/>
      <c r="CI76" s="309"/>
      <c r="CJ76" s="310"/>
      <c r="CK76" s="310"/>
      <c r="CL76" s="309"/>
      <c r="CM76" s="311"/>
      <c r="CN76" s="307"/>
      <c r="CO76" s="308"/>
      <c r="CP76" s="309"/>
      <c r="CQ76" s="309"/>
      <c r="CR76" s="310"/>
      <c r="CS76" s="310"/>
      <c r="CT76" s="309"/>
      <c r="CU76" s="311"/>
      <c r="CV76" s="307"/>
      <c r="CW76" s="308"/>
      <c r="CX76" s="309"/>
      <c r="CY76" s="309"/>
      <c r="CZ76" s="310"/>
      <c r="DA76" s="310"/>
      <c r="DB76" s="309"/>
      <c r="DC76" s="311"/>
      <c r="DD76" s="307"/>
      <c r="DE76" s="308"/>
      <c r="DF76" s="309"/>
      <c r="DG76" s="309"/>
      <c r="DH76" s="310"/>
      <c r="DI76" s="310"/>
      <c r="DJ76" s="309"/>
      <c r="DK76" s="311"/>
      <c r="DL76" s="307"/>
      <c r="DM76" s="308"/>
      <c r="DN76" s="309"/>
      <c r="DO76" s="309"/>
      <c r="DP76" s="310"/>
      <c r="DQ76" s="310"/>
      <c r="DR76" s="309"/>
      <c r="DS76" s="311"/>
      <c r="DT76" s="307"/>
      <c r="DU76" s="308"/>
      <c r="DV76" s="309"/>
      <c r="DW76" s="309"/>
      <c r="DX76" s="310"/>
      <c r="DY76" s="310"/>
      <c r="DZ76" s="309"/>
      <c r="EA76" s="311"/>
      <c r="EB76" s="307"/>
      <c r="EC76" s="308"/>
      <c r="ED76" s="309"/>
      <c r="EE76" s="309"/>
      <c r="EF76" s="310"/>
      <c r="EG76" s="310"/>
      <c r="EH76" s="309"/>
      <c r="EI76" s="311"/>
      <c r="EJ76" s="307"/>
      <c r="EK76" s="308"/>
      <c r="EL76" s="309"/>
      <c r="EM76" s="309"/>
      <c r="EN76" s="310"/>
      <c r="EO76" s="310"/>
      <c r="EP76" s="309"/>
      <c r="EQ76" s="311"/>
      <c r="ER76" s="307"/>
      <c r="ES76" s="308"/>
      <c r="ET76" s="309"/>
      <c r="EU76" s="309"/>
      <c r="EV76" s="310"/>
      <c r="EW76" s="310"/>
      <c r="EX76" s="309"/>
      <c r="EY76" s="311"/>
      <c r="EZ76" s="307"/>
      <c r="FA76" s="308"/>
      <c r="FB76" s="309"/>
      <c r="FC76" s="309"/>
      <c r="FD76" s="310"/>
      <c r="FE76" s="310"/>
      <c r="FF76" s="309"/>
      <c r="FG76" s="311"/>
      <c r="FH76" s="307"/>
      <c r="FI76" s="308"/>
      <c r="FJ76" s="309"/>
      <c r="FK76" s="309"/>
      <c r="FL76" s="310"/>
      <c r="FM76" s="310"/>
      <c r="FN76" s="309"/>
      <c r="FO76" s="311"/>
      <c r="FP76" s="307"/>
      <c r="FQ76" s="308"/>
      <c r="FR76" s="309"/>
      <c r="FS76" s="309"/>
      <c r="FT76" s="310"/>
      <c r="FU76" s="310"/>
      <c r="FV76" s="309"/>
      <c r="FW76" s="311"/>
      <c r="FX76" s="307"/>
      <c r="FY76" s="308"/>
      <c r="FZ76" s="309"/>
      <c r="GA76" s="309"/>
      <c r="GB76" s="310"/>
      <c r="GC76" s="310"/>
      <c r="GD76" s="309"/>
      <c r="GE76" s="311"/>
      <c r="GF76" s="307"/>
      <c r="GG76" s="308"/>
      <c r="GH76" s="309"/>
      <c r="GI76" s="309"/>
      <c r="GJ76" s="310"/>
      <c r="GK76" s="310"/>
      <c r="GL76" s="309"/>
      <c r="GM76" s="311"/>
      <c r="GN76" s="307"/>
      <c r="GO76" s="308"/>
      <c r="GP76" s="309"/>
      <c r="GQ76" s="309"/>
      <c r="GR76" s="310"/>
      <c r="GS76" s="310"/>
      <c r="GT76" s="309"/>
      <c r="GU76" s="311"/>
      <c r="GV76" s="307"/>
      <c r="GW76" s="308"/>
      <c r="GX76" s="309"/>
      <c r="GY76" s="309"/>
      <c r="GZ76" s="310"/>
      <c r="HA76" s="310"/>
      <c r="HB76" s="309"/>
      <c r="HC76" s="311"/>
      <c r="HD76" s="307"/>
      <c r="HE76" s="308"/>
      <c r="HF76" s="309"/>
      <c r="HG76" s="309"/>
      <c r="HH76" s="310"/>
      <c r="HI76" s="310"/>
      <c r="HJ76" s="309"/>
      <c r="HK76" s="311"/>
      <c r="HL76" s="307"/>
      <c r="HM76" s="308"/>
      <c r="HN76" s="309"/>
      <c r="HO76" s="309"/>
      <c r="HP76" s="310"/>
      <c r="HQ76" s="310"/>
      <c r="HR76" s="309"/>
      <c r="HS76" s="311"/>
      <c r="HT76" s="307"/>
      <c r="HU76" s="308"/>
      <c r="HV76" s="309"/>
      <c r="HW76" s="309"/>
      <c r="HX76" s="310"/>
      <c r="HY76" s="310"/>
      <c r="HZ76" s="309"/>
      <c r="IA76" s="311"/>
      <c r="IB76" s="307"/>
      <c r="IC76" s="308"/>
      <c r="ID76" s="309"/>
      <c r="IE76" s="309"/>
      <c r="IF76" s="310"/>
      <c r="IG76" s="310"/>
      <c r="IH76" s="309"/>
      <c r="II76" s="311"/>
      <c r="IJ76" s="307"/>
      <c r="IK76" s="308"/>
      <c r="IL76" s="309"/>
      <c r="IM76" s="309"/>
      <c r="IN76" s="310"/>
      <c r="IO76" s="310"/>
      <c r="IP76" s="309"/>
      <c r="IQ76" s="311"/>
      <c r="IR76" s="307"/>
      <c r="IS76" s="308"/>
    </row>
    <row r="77" spans="1:253" s="306" customFormat="1" ht="51">
      <c r="A77" s="368">
        <v>2.04</v>
      </c>
      <c r="B77" s="374" t="s">
        <v>705</v>
      </c>
      <c r="C77" s="312"/>
      <c r="D77" s="271"/>
      <c r="E77" s="632"/>
      <c r="F77" s="633"/>
      <c r="G77" s="622"/>
      <c r="H77" s="623"/>
      <c r="I77" s="624"/>
      <c r="J77" s="625"/>
      <c r="K77" s="678"/>
      <c r="L77" s="307"/>
      <c r="M77" s="308"/>
      <c r="N77" s="309"/>
      <c r="O77" s="309"/>
      <c r="P77" s="310"/>
      <c r="Q77" s="310"/>
      <c r="R77" s="309"/>
      <c r="S77" s="311"/>
      <c r="T77" s="307"/>
      <c r="U77" s="308"/>
      <c r="V77" s="309"/>
      <c r="W77" s="309"/>
      <c r="X77" s="310"/>
      <c r="Y77" s="310"/>
      <c r="Z77" s="309"/>
      <c r="AA77" s="311"/>
      <c r="AB77" s="307"/>
      <c r="AC77" s="308"/>
      <c r="AD77" s="309"/>
      <c r="AE77" s="309"/>
      <c r="AF77" s="310"/>
      <c r="AG77" s="310"/>
      <c r="AH77" s="309"/>
      <c r="AI77" s="311"/>
      <c r="AJ77" s="307"/>
      <c r="AK77" s="308"/>
      <c r="AL77" s="309"/>
      <c r="AM77" s="309"/>
      <c r="AN77" s="310"/>
      <c r="AO77" s="310"/>
      <c r="AP77" s="309"/>
      <c r="AQ77" s="311"/>
      <c r="AR77" s="307"/>
      <c r="AS77" s="308"/>
      <c r="AT77" s="309"/>
      <c r="AU77" s="309"/>
      <c r="AV77" s="310"/>
      <c r="AW77" s="310"/>
      <c r="AX77" s="309"/>
      <c r="AY77" s="311"/>
      <c r="AZ77" s="307"/>
      <c r="BA77" s="308"/>
      <c r="BB77" s="309"/>
      <c r="BC77" s="309"/>
      <c r="BD77" s="310"/>
      <c r="BE77" s="310"/>
      <c r="BF77" s="309"/>
      <c r="BG77" s="311"/>
      <c r="BH77" s="307"/>
      <c r="BI77" s="308"/>
      <c r="BJ77" s="309"/>
      <c r="BK77" s="309"/>
      <c r="BL77" s="310"/>
      <c r="BM77" s="310"/>
      <c r="BN77" s="309"/>
      <c r="BO77" s="311"/>
      <c r="BP77" s="307"/>
      <c r="BQ77" s="308"/>
      <c r="BR77" s="309"/>
      <c r="BS77" s="309"/>
      <c r="BT77" s="310"/>
      <c r="BU77" s="310"/>
      <c r="BV77" s="309"/>
      <c r="BW77" s="311"/>
      <c r="BX77" s="307"/>
      <c r="BY77" s="308"/>
      <c r="BZ77" s="309"/>
      <c r="CA77" s="309"/>
      <c r="CB77" s="310"/>
      <c r="CC77" s="310"/>
      <c r="CD77" s="309"/>
      <c r="CE77" s="311"/>
      <c r="CF77" s="307"/>
      <c r="CG77" s="308"/>
      <c r="CH77" s="309"/>
      <c r="CI77" s="309"/>
      <c r="CJ77" s="310"/>
      <c r="CK77" s="310"/>
      <c r="CL77" s="309"/>
      <c r="CM77" s="311"/>
      <c r="CN77" s="307"/>
      <c r="CO77" s="308"/>
      <c r="CP77" s="309"/>
      <c r="CQ77" s="309"/>
      <c r="CR77" s="310"/>
      <c r="CS77" s="310"/>
      <c r="CT77" s="309"/>
      <c r="CU77" s="311"/>
      <c r="CV77" s="307"/>
      <c r="CW77" s="308"/>
      <c r="CX77" s="309"/>
      <c r="CY77" s="309"/>
      <c r="CZ77" s="310"/>
      <c r="DA77" s="310"/>
      <c r="DB77" s="309"/>
      <c r="DC77" s="311"/>
      <c r="DD77" s="307"/>
      <c r="DE77" s="308"/>
      <c r="DF77" s="309"/>
      <c r="DG77" s="309"/>
      <c r="DH77" s="310"/>
      <c r="DI77" s="310"/>
      <c r="DJ77" s="309"/>
      <c r="DK77" s="311"/>
      <c r="DL77" s="307"/>
      <c r="DM77" s="308"/>
      <c r="DN77" s="309"/>
      <c r="DO77" s="309"/>
      <c r="DP77" s="310"/>
      <c r="DQ77" s="310"/>
      <c r="DR77" s="309"/>
      <c r="DS77" s="311"/>
      <c r="DT77" s="307"/>
      <c r="DU77" s="308"/>
      <c r="DV77" s="309"/>
      <c r="DW77" s="309"/>
      <c r="DX77" s="310"/>
      <c r="DY77" s="310"/>
      <c r="DZ77" s="309"/>
      <c r="EA77" s="311"/>
      <c r="EB77" s="307"/>
      <c r="EC77" s="308"/>
      <c r="ED77" s="309"/>
      <c r="EE77" s="309"/>
      <c r="EF77" s="310"/>
      <c r="EG77" s="310"/>
      <c r="EH77" s="309"/>
      <c r="EI77" s="311"/>
      <c r="EJ77" s="307"/>
      <c r="EK77" s="308"/>
      <c r="EL77" s="309"/>
      <c r="EM77" s="309"/>
      <c r="EN77" s="310"/>
      <c r="EO77" s="310"/>
      <c r="EP77" s="309"/>
      <c r="EQ77" s="311"/>
      <c r="ER77" s="307"/>
      <c r="ES77" s="308"/>
      <c r="ET77" s="309"/>
      <c r="EU77" s="309"/>
      <c r="EV77" s="310"/>
      <c r="EW77" s="310"/>
      <c r="EX77" s="309"/>
      <c r="EY77" s="311"/>
      <c r="EZ77" s="307"/>
      <c r="FA77" s="308"/>
      <c r="FB77" s="309"/>
      <c r="FC77" s="309"/>
      <c r="FD77" s="310"/>
      <c r="FE77" s="310"/>
      <c r="FF77" s="309"/>
      <c r="FG77" s="311"/>
      <c r="FH77" s="307"/>
      <c r="FI77" s="308"/>
      <c r="FJ77" s="309"/>
      <c r="FK77" s="309"/>
      <c r="FL77" s="310"/>
      <c r="FM77" s="310"/>
      <c r="FN77" s="309"/>
      <c r="FO77" s="311"/>
      <c r="FP77" s="307"/>
      <c r="FQ77" s="308"/>
      <c r="FR77" s="309"/>
      <c r="FS77" s="309"/>
      <c r="FT77" s="310"/>
      <c r="FU77" s="310"/>
      <c r="FV77" s="309"/>
      <c r="FW77" s="311"/>
      <c r="FX77" s="307"/>
      <c r="FY77" s="308"/>
      <c r="FZ77" s="309"/>
      <c r="GA77" s="309"/>
      <c r="GB77" s="310"/>
      <c r="GC77" s="310"/>
      <c r="GD77" s="309"/>
      <c r="GE77" s="311"/>
      <c r="GF77" s="307"/>
      <c r="GG77" s="308"/>
      <c r="GH77" s="309"/>
      <c r="GI77" s="309"/>
      <c r="GJ77" s="310"/>
      <c r="GK77" s="310"/>
      <c r="GL77" s="309"/>
      <c r="GM77" s="311"/>
      <c r="GN77" s="307"/>
      <c r="GO77" s="308"/>
      <c r="GP77" s="309"/>
      <c r="GQ77" s="309"/>
      <c r="GR77" s="310"/>
      <c r="GS77" s="310"/>
      <c r="GT77" s="309"/>
      <c r="GU77" s="311"/>
      <c r="GV77" s="307"/>
      <c r="GW77" s="308"/>
      <c r="GX77" s="309"/>
      <c r="GY77" s="309"/>
      <c r="GZ77" s="310"/>
      <c r="HA77" s="310"/>
      <c r="HB77" s="309"/>
      <c r="HC77" s="311"/>
      <c r="HD77" s="307"/>
      <c r="HE77" s="308"/>
      <c r="HF77" s="309"/>
      <c r="HG77" s="309"/>
      <c r="HH77" s="310"/>
      <c r="HI77" s="310"/>
      <c r="HJ77" s="309"/>
      <c r="HK77" s="311"/>
      <c r="HL77" s="307"/>
      <c r="HM77" s="308"/>
      <c r="HN77" s="309"/>
      <c r="HO77" s="309"/>
      <c r="HP77" s="310"/>
      <c r="HQ77" s="310"/>
      <c r="HR77" s="309"/>
      <c r="HS77" s="311"/>
      <c r="HT77" s="307"/>
      <c r="HU77" s="308"/>
      <c r="HV77" s="309"/>
      <c r="HW77" s="309"/>
      <c r="HX77" s="310"/>
      <c r="HY77" s="310"/>
      <c r="HZ77" s="309"/>
      <c r="IA77" s="311"/>
      <c r="IB77" s="307"/>
      <c r="IC77" s="308"/>
      <c r="ID77" s="309"/>
      <c r="IE77" s="309"/>
      <c r="IF77" s="310"/>
      <c r="IG77" s="310"/>
      <c r="IH77" s="309"/>
      <c r="II77" s="311"/>
      <c r="IJ77" s="307"/>
      <c r="IK77" s="308"/>
      <c r="IL77" s="309"/>
      <c r="IM77" s="309"/>
      <c r="IN77" s="310"/>
      <c r="IO77" s="310"/>
      <c r="IP77" s="309"/>
      <c r="IQ77" s="311"/>
      <c r="IR77" s="307"/>
      <c r="IS77" s="308"/>
    </row>
    <row r="78" spans="1:253" s="306" customFormat="1" ht="51">
      <c r="A78" s="300"/>
      <c r="B78" s="374" t="s">
        <v>495</v>
      </c>
      <c r="C78" s="312"/>
      <c r="D78" s="271"/>
      <c r="E78" s="632"/>
      <c r="F78" s="633"/>
      <c r="G78" s="622"/>
      <c r="H78" s="623"/>
      <c r="I78" s="624"/>
      <c r="J78" s="625"/>
      <c r="K78" s="678"/>
      <c r="L78" s="307"/>
      <c r="M78" s="308"/>
      <c r="N78" s="309"/>
      <c r="O78" s="309"/>
      <c r="P78" s="310"/>
      <c r="Q78" s="310"/>
      <c r="R78" s="309"/>
      <c r="S78" s="311"/>
      <c r="T78" s="307"/>
      <c r="U78" s="308"/>
      <c r="V78" s="309"/>
      <c r="W78" s="309"/>
      <c r="X78" s="310"/>
      <c r="Y78" s="310"/>
      <c r="Z78" s="309"/>
      <c r="AA78" s="311"/>
      <c r="AB78" s="307"/>
      <c r="AC78" s="308"/>
      <c r="AD78" s="309"/>
      <c r="AE78" s="309"/>
      <c r="AF78" s="310"/>
      <c r="AG78" s="310"/>
      <c r="AH78" s="309"/>
      <c r="AI78" s="311"/>
      <c r="AJ78" s="307"/>
      <c r="AK78" s="308"/>
      <c r="AL78" s="309"/>
      <c r="AM78" s="309"/>
      <c r="AN78" s="310"/>
      <c r="AO78" s="310"/>
      <c r="AP78" s="309"/>
      <c r="AQ78" s="311"/>
      <c r="AR78" s="307"/>
      <c r="AS78" s="308"/>
      <c r="AT78" s="309"/>
      <c r="AU78" s="309"/>
      <c r="AV78" s="310"/>
      <c r="AW78" s="310"/>
      <c r="AX78" s="309"/>
      <c r="AY78" s="311"/>
      <c r="AZ78" s="307"/>
      <c r="BA78" s="308"/>
      <c r="BB78" s="309"/>
      <c r="BC78" s="309"/>
      <c r="BD78" s="310"/>
      <c r="BE78" s="310"/>
      <c r="BF78" s="309"/>
      <c r="BG78" s="311"/>
      <c r="BH78" s="307"/>
      <c r="BI78" s="308"/>
      <c r="BJ78" s="309"/>
      <c r="BK78" s="309"/>
      <c r="BL78" s="310"/>
      <c r="BM78" s="310"/>
      <c r="BN78" s="309"/>
      <c r="BO78" s="311"/>
      <c r="BP78" s="307"/>
      <c r="BQ78" s="308"/>
      <c r="BR78" s="309"/>
      <c r="BS78" s="309"/>
      <c r="BT78" s="310"/>
      <c r="BU78" s="310"/>
      <c r="BV78" s="309"/>
      <c r="BW78" s="311"/>
      <c r="BX78" s="307"/>
      <c r="BY78" s="308"/>
      <c r="BZ78" s="309"/>
      <c r="CA78" s="309"/>
      <c r="CB78" s="310"/>
      <c r="CC78" s="310"/>
      <c r="CD78" s="309"/>
      <c r="CE78" s="311"/>
      <c r="CF78" s="307"/>
      <c r="CG78" s="308"/>
      <c r="CH78" s="309"/>
      <c r="CI78" s="309"/>
      <c r="CJ78" s="310"/>
      <c r="CK78" s="310"/>
      <c r="CL78" s="309"/>
      <c r="CM78" s="311"/>
      <c r="CN78" s="307"/>
      <c r="CO78" s="308"/>
      <c r="CP78" s="309"/>
      <c r="CQ78" s="309"/>
      <c r="CR78" s="310"/>
      <c r="CS78" s="310"/>
      <c r="CT78" s="309"/>
      <c r="CU78" s="311"/>
      <c r="CV78" s="307"/>
      <c r="CW78" s="308"/>
      <c r="CX78" s="309"/>
      <c r="CY78" s="309"/>
      <c r="CZ78" s="310"/>
      <c r="DA78" s="310"/>
      <c r="DB78" s="309"/>
      <c r="DC78" s="311"/>
      <c r="DD78" s="307"/>
      <c r="DE78" s="308"/>
      <c r="DF78" s="309"/>
      <c r="DG78" s="309"/>
      <c r="DH78" s="310"/>
      <c r="DI78" s="310"/>
      <c r="DJ78" s="309"/>
      <c r="DK78" s="311"/>
      <c r="DL78" s="307"/>
      <c r="DM78" s="308"/>
      <c r="DN78" s="309"/>
      <c r="DO78" s="309"/>
      <c r="DP78" s="310"/>
      <c r="DQ78" s="310"/>
      <c r="DR78" s="309"/>
      <c r="DS78" s="311"/>
      <c r="DT78" s="307"/>
      <c r="DU78" s="308"/>
      <c r="DV78" s="309"/>
      <c r="DW78" s="309"/>
      <c r="DX78" s="310"/>
      <c r="DY78" s="310"/>
      <c r="DZ78" s="309"/>
      <c r="EA78" s="311"/>
      <c r="EB78" s="307"/>
      <c r="EC78" s="308"/>
      <c r="ED78" s="309"/>
      <c r="EE78" s="309"/>
      <c r="EF78" s="310"/>
      <c r="EG78" s="310"/>
      <c r="EH78" s="309"/>
      <c r="EI78" s="311"/>
      <c r="EJ78" s="307"/>
      <c r="EK78" s="308"/>
      <c r="EL78" s="309"/>
      <c r="EM78" s="309"/>
      <c r="EN78" s="310"/>
      <c r="EO78" s="310"/>
      <c r="EP78" s="309"/>
      <c r="EQ78" s="311"/>
      <c r="ER78" s="307"/>
      <c r="ES78" s="308"/>
      <c r="ET78" s="309"/>
      <c r="EU78" s="309"/>
      <c r="EV78" s="310"/>
      <c r="EW78" s="310"/>
      <c r="EX78" s="309"/>
      <c r="EY78" s="311"/>
      <c r="EZ78" s="307"/>
      <c r="FA78" s="308"/>
      <c r="FB78" s="309"/>
      <c r="FC78" s="309"/>
      <c r="FD78" s="310"/>
      <c r="FE78" s="310"/>
      <c r="FF78" s="309"/>
      <c r="FG78" s="311"/>
      <c r="FH78" s="307"/>
      <c r="FI78" s="308"/>
      <c r="FJ78" s="309"/>
      <c r="FK78" s="309"/>
      <c r="FL78" s="310"/>
      <c r="FM78" s="310"/>
      <c r="FN78" s="309"/>
      <c r="FO78" s="311"/>
      <c r="FP78" s="307"/>
      <c r="FQ78" s="308"/>
      <c r="FR78" s="309"/>
      <c r="FS78" s="309"/>
      <c r="FT78" s="310"/>
      <c r="FU78" s="310"/>
      <c r="FV78" s="309"/>
      <c r="FW78" s="311"/>
      <c r="FX78" s="307"/>
      <c r="FY78" s="308"/>
      <c r="FZ78" s="309"/>
      <c r="GA78" s="309"/>
      <c r="GB78" s="310"/>
      <c r="GC78" s="310"/>
      <c r="GD78" s="309"/>
      <c r="GE78" s="311"/>
      <c r="GF78" s="307"/>
      <c r="GG78" s="308"/>
      <c r="GH78" s="309"/>
      <c r="GI78" s="309"/>
      <c r="GJ78" s="310"/>
      <c r="GK78" s="310"/>
      <c r="GL78" s="309"/>
      <c r="GM78" s="311"/>
      <c r="GN78" s="307"/>
      <c r="GO78" s="308"/>
      <c r="GP78" s="309"/>
      <c r="GQ78" s="309"/>
      <c r="GR78" s="310"/>
      <c r="GS78" s="310"/>
      <c r="GT78" s="309"/>
      <c r="GU78" s="311"/>
      <c r="GV78" s="307"/>
      <c r="GW78" s="308"/>
      <c r="GX78" s="309"/>
      <c r="GY78" s="309"/>
      <c r="GZ78" s="310"/>
      <c r="HA78" s="310"/>
      <c r="HB78" s="309"/>
      <c r="HC78" s="311"/>
      <c r="HD78" s="307"/>
      <c r="HE78" s="308"/>
      <c r="HF78" s="309"/>
      <c r="HG78" s="309"/>
      <c r="HH78" s="310"/>
      <c r="HI78" s="310"/>
      <c r="HJ78" s="309"/>
      <c r="HK78" s="311"/>
      <c r="HL78" s="307"/>
      <c r="HM78" s="308"/>
      <c r="HN78" s="309"/>
      <c r="HO78" s="309"/>
      <c r="HP78" s="310"/>
      <c r="HQ78" s="310"/>
      <c r="HR78" s="309"/>
      <c r="HS78" s="311"/>
      <c r="HT78" s="307"/>
      <c r="HU78" s="308"/>
      <c r="HV78" s="309"/>
      <c r="HW78" s="309"/>
      <c r="HX78" s="310"/>
      <c r="HY78" s="310"/>
      <c r="HZ78" s="309"/>
      <c r="IA78" s="311"/>
      <c r="IB78" s="307"/>
      <c r="IC78" s="308"/>
      <c r="ID78" s="309"/>
      <c r="IE78" s="309"/>
      <c r="IF78" s="310"/>
      <c r="IG78" s="310"/>
      <c r="IH78" s="309"/>
      <c r="II78" s="311"/>
      <c r="IJ78" s="307"/>
      <c r="IK78" s="308"/>
      <c r="IL78" s="309"/>
      <c r="IM78" s="309"/>
      <c r="IN78" s="310"/>
      <c r="IO78" s="310"/>
      <c r="IP78" s="309"/>
      <c r="IQ78" s="311"/>
      <c r="IR78" s="307"/>
      <c r="IS78" s="308"/>
    </row>
    <row r="79" spans="1:253" s="306" customFormat="1" ht="13.5">
      <c r="A79" s="300"/>
      <c r="B79" s="374" t="s">
        <v>496</v>
      </c>
      <c r="C79" s="312" t="s">
        <v>459</v>
      </c>
      <c r="D79" s="271">
        <f>(26.9*1.5+16.6*1.5+16.61*1.5+0.9*0.75)*3</f>
        <v>272.52</v>
      </c>
      <c r="E79" s="635">
        <v>0</v>
      </c>
      <c r="F79" s="627">
        <f>D79*E79</f>
        <v>0</v>
      </c>
      <c r="G79" s="622"/>
      <c r="H79" s="623">
        <v>4</v>
      </c>
      <c r="I79" s="624"/>
      <c r="J79" s="625">
        <f>E79*1.2</f>
        <v>0</v>
      </c>
      <c r="K79" s="678">
        <f>D79*J79</f>
        <v>0</v>
      </c>
      <c r="L79" s="307"/>
      <c r="M79" s="308"/>
      <c r="N79" s="309"/>
      <c r="O79" s="309"/>
      <c r="P79" s="310"/>
      <c r="Q79" s="310"/>
      <c r="R79" s="309"/>
      <c r="S79" s="311"/>
      <c r="T79" s="307"/>
      <c r="U79" s="308"/>
      <c r="V79" s="309"/>
      <c r="W79" s="309"/>
      <c r="X79" s="310"/>
      <c r="Y79" s="310"/>
      <c r="Z79" s="309"/>
      <c r="AA79" s="311"/>
      <c r="AB79" s="307"/>
      <c r="AC79" s="308"/>
      <c r="AD79" s="309"/>
      <c r="AE79" s="309"/>
      <c r="AF79" s="310"/>
      <c r="AG79" s="310"/>
      <c r="AH79" s="309"/>
      <c r="AI79" s="311"/>
      <c r="AJ79" s="307"/>
      <c r="AK79" s="308"/>
      <c r="AL79" s="309"/>
      <c r="AM79" s="309"/>
      <c r="AN79" s="310"/>
      <c r="AO79" s="310"/>
      <c r="AP79" s="309"/>
      <c r="AQ79" s="311"/>
      <c r="AR79" s="307"/>
      <c r="AS79" s="308"/>
      <c r="AT79" s="309"/>
      <c r="AU79" s="309"/>
      <c r="AV79" s="310"/>
      <c r="AW79" s="310"/>
      <c r="AX79" s="309"/>
      <c r="AY79" s="311"/>
      <c r="AZ79" s="307"/>
      <c r="BA79" s="308"/>
      <c r="BB79" s="309"/>
      <c r="BC79" s="309"/>
      <c r="BD79" s="310"/>
      <c r="BE79" s="310"/>
      <c r="BF79" s="309"/>
      <c r="BG79" s="311"/>
      <c r="BH79" s="307"/>
      <c r="BI79" s="308"/>
      <c r="BJ79" s="309"/>
      <c r="BK79" s="309"/>
      <c r="BL79" s="310"/>
      <c r="BM79" s="310"/>
      <c r="BN79" s="309"/>
      <c r="BO79" s="311"/>
      <c r="BP79" s="307"/>
      <c r="BQ79" s="308"/>
      <c r="BR79" s="309"/>
      <c r="BS79" s="309"/>
      <c r="BT79" s="310"/>
      <c r="BU79" s="310"/>
      <c r="BV79" s="309"/>
      <c r="BW79" s="311"/>
      <c r="BX79" s="307"/>
      <c r="BY79" s="308"/>
      <c r="BZ79" s="309"/>
      <c r="CA79" s="309"/>
      <c r="CB79" s="310"/>
      <c r="CC79" s="310"/>
      <c r="CD79" s="309"/>
      <c r="CE79" s="311"/>
      <c r="CF79" s="307"/>
      <c r="CG79" s="308"/>
      <c r="CH79" s="309"/>
      <c r="CI79" s="309"/>
      <c r="CJ79" s="310"/>
      <c r="CK79" s="310"/>
      <c r="CL79" s="309"/>
      <c r="CM79" s="311"/>
      <c r="CN79" s="307"/>
      <c r="CO79" s="308"/>
      <c r="CP79" s="309"/>
      <c r="CQ79" s="309"/>
      <c r="CR79" s="310"/>
      <c r="CS79" s="310"/>
      <c r="CT79" s="309"/>
      <c r="CU79" s="311"/>
      <c r="CV79" s="307"/>
      <c r="CW79" s="308"/>
      <c r="CX79" s="309"/>
      <c r="CY79" s="309"/>
      <c r="CZ79" s="310"/>
      <c r="DA79" s="310"/>
      <c r="DB79" s="309"/>
      <c r="DC79" s="311"/>
      <c r="DD79" s="307"/>
      <c r="DE79" s="308"/>
      <c r="DF79" s="309"/>
      <c r="DG79" s="309"/>
      <c r="DH79" s="310"/>
      <c r="DI79" s="310"/>
      <c r="DJ79" s="309"/>
      <c r="DK79" s="311"/>
      <c r="DL79" s="307"/>
      <c r="DM79" s="308"/>
      <c r="DN79" s="309"/>
      <c r="DO79" s="309"/>
      <c r="DP79" s="310"/>
      <c r="DQ79" s="310"/>
      <c r="DR79" s="309"/>
      <c r="DS79" s="311"/>
      <c r="DT79" s="307"/>
      <c r="DU79" s="308"/>
      <c r="DV79" s="309"/>
      <c r="DW79" s="309"/>
      <c r="DX79" s="310"/>
      <c r="DY79" s="310"/>
      <c r="DZ79" s="309"/>
      <c r="EA79" s="311"/>
      <c r="EB79" s="307"/>
      <c r="EC79" s="308"/>
      <c r="ED79" s="309"/>
      <c r="EE79" s="309"/>
      <c r="EF79" s="310"/>
      <c r="EG79" s="310"/>
      <c r="EH79" s="309"/>
      <c r="EI79" s="311"/>
      <c r="EJ79" s="307"/>
      <c r="EK79" s="308"/>
      <c r="EL79" s="309"/>
      <c r="EM79" s="309"/>
      <c r="EN79" s="310"/>
      <c r="EO79" s="310"/>
      <c r="EP79" s="309"/>
      <c r="EQ79" s="311"/>
      <c r="ER79" s="307"/>
      <c r="ES79" s="308"/>
      <c r="ET79" s="309"/>
      <c r="EU79" s="309"/>
      <c r="EV79" s="310"/>
      <c r="EW79" s="310"/>
      <c r="EX79" s="309"/>
      <c r="EY79" s="311"/>
      <c r="EZ79" s="307"/>
      <c r="FA79" s="308"/>
      <c r="FB79" s="309"/>
      <c r="FC79" s="309"/>
      <c r="FD79" s="310"/>
      <c r="FE79" s="310"/>
      <c r="FF79" s="309"/>
      <c r="FG79" s="311"/>
      <c r="FH79" s="307"/>
      <c r="FI79" s="308"/>
      <c r="FJ79" s="309"/>
      <c r="FK79" s="309"/>
      <c r="FL79" s="310"/>
      <c r="FM79" s="310"/>
      <c r="FN79" s="309"/>
      <c r="FO79" s="311"/>
      <c r="FP79" s="307"/>
      <c r="FQ79" s="308"/>
      <c r="FR79" s="309"/>
      <c r="FS79" s="309"/>
      <c r="FT79" s="310"/>
      <c r="FU79" s="310"/>
      <c r="FV79" s="309"/>
      <c r="FW79" s="311"/>
      <c r="FX79" s="307"/>
      <c r="FY79" s="308"/>
      <c r="FZ79" s="309"/>
      <c r="GA79" s="309"/>
      <c r="GB79" s="310"/>
      <c r="GC79" s="310"/>
      <c r="GD79" s="309"/>
      <c r="GE79" s="311"/>
      <c r="GF79" s="307"/>
      <c r="GG79" s="308"/>
      <c r="GH79" s="309"/>
      <c r="GI79" s="309"/>
      <c r="GJ79" s="310"/>
      <c r="GK79" s="310"/>
      <c r="GL79" s="309"/>
      <c r="GM79" s="311"/>
      <c r="GN79" s="307"/>
      <c r="GO79" s="308"/>
      <c r="GP79" s="309"/>
      <c r="GQ79" s="309"/>
      <c r="GR79" s="310"/>
      <c r="GS79" s="310"/>
      <c r="GT79" s="309"/>
      <c r="GU79" s="311"/>
      <c r="GV79" s="307"/>
      <c r="GW79" s="308"/>
      <c r="GX79" s="309"/>
      <c r="GY79" s="309"/>
      <c r="GZ79" s="310"/>
      <c r="HA79" s="310"/>
      <c r="HB79" s="309"/>
      <c r="HC79" s="311"/>
      <c r="HD79" s="307"/>
      <c r="HE79" s="308"/>
      <c r="HF79" s="309"/>
      <c r="HG79" s="309"/>
      <c r="HH79" s="310"/>
      <c r="HI79" s="310"/>
      <c r="HJ79" s="309"/>
      <c r="HK79" s="311"/>
      <c r="HL79" s="307"/>
      <c r="HM79" s="308"/>
      <c r="HN79" s="309"/>
      <c r="HO79" s="309"/>
      <c r="HP79" s="310"/>
      <c r="HQ79" s="310"/>
      <c r="HR79" s="309"/>
      <c r="HS79" s="311"/>
      <c r="HT79" s="307"/>
      <c r="HU79" s="308"/>
      <c r="HV79" s="309"/>
      <c r="HW79" s="309"/>
      <c r="HX79" s="310"/>
      <c r="HY79" s="310"/>
      <c r="HZ79" s="309"/>
      <c r="IA79" s="311"/>
      <c r="IB79" s="307"/>
      <c r="IC79" s="308"/>
      <c r="ID79" s="309"/>
      <c r="IE79" s="309"/>
      <c r="IF79" s="310"/>
      <c r="IG79" s="310"/>
      <c r="IH79" s="309"/>
      <c r="II79" s="311"/>
      <c r="IJ79" s="307"/>
      <c r="IK79" s="308"/>
      <c r="IL79" s="309"/>
      <c r="IM79" s="309"/>
      <c r="IN79" s="310"/>
      <c r="IO79" s="310"/>
      <c r="IP79" s="309"/>
      <c r="IQ79" s="311"/>
      <c r="IR79" s="307"/>
      <c r="IS79" s="308"/>
    </row>
    <row r="80" spans="1:253" s="306" customFormat="1" ht="51">
      <c r="A80" s="368">
        <v>2.05</v>
      </c>
      <c r="B80" s="375" t="s">
        <v>706</v>
      </c>
      <c r="C80" s="312"/>
      <c r="D80" s="271"/>
      <c r="E80" s="635"/>
      <c r="F80" s="627"/>
      <c r="G80" s="622"/>
      <c r="H80" s="623"/>
      <c r="I80" s="624"/>
      <c r="J80" s="625"/>
      <c r="K80" s="678"/>
      <c r="L80" s="307"/>
      <c r="M80" s="308"/>
      <c r="N80" s="309"/>
      <c r="O80" s="309"/>
      <c r="P80" s="310"/>
      <c r="Q80" s="310"/>
      <c r="R80" s="309"/>
      <c r="S80" s="311"/>
      <c r="T80" s="307"/>
      <c r="U80" s="308"/>
      <c r="V80" s="309"/>
      <c r="W80" s="309"/>
      <c r="X80" s="310"/>
      <c r="Y80" s="310"/>
      <c r="Z80" s="309"/>
      <c r="AA80" s="311"/>
      <c r="AB80" s="307"/>
      <c r="AC80" s="308"/>
      <c r="AD80" s="309"/>
      <c r="AE80" s="309"/>
      <c r="AF80" s="310"/>
      <c r="AG80" s="310"/>
      <c r="AH80" s="309"/>
      <c r="AI80" s="311"/>
      <c r="AJ80" s="307"/>
      <c r="AK80" s="308"/>
      <c r="AL80" s="309"/>
      <c r="AM80" s="309"/>
      <c r="AN80" s="310"/>
      <c r="AO80" s="310"/>
      <c r="AP80" s="309"/>
      <c r="AQ80" s="311"/>
      <c r="AR80" s="307"/>
      <c r="AS80" s="308"/>
      <c r="AT80" s="309"/>
      <c r="AU80" s="309"/>
      <c r="AV80" s="310"/>
      <c r="AW80" s="310"/>
      <c r="AX80" s="309"/>
      <c r="AY80" s="311"/>
      <c r="AZ80" s="307"/>
      <c r="BA80" s="308"/>
      <c r="BB80" s="309"/>
      <c r="BC80" s="309"/>
      <c r="BD80" s="310"/>
      <c r="BE80" s="310"/>
      <c r="BF80" s="309"/>
      <c r="BG80" s="311"/>
      <c r="BH80" s="307"/>
      <c r="BI80" s="308"/>
      <c r="BJ80" s="309"/>
      <c r="BK80" s="309"/>
      <c r="BL80" s="310"/>
      <c r="BM80" s="310"/>
      <c r="BN80" s="309"/>
      <c r="BO80" s="311"/>
      <c r="BP80" s="307"/>
      <c r="BQ80" s="308"/>
      <c r="BR80" s="309"/>
      <c r="BS80" s="309"/>
      <c r="BT80" s="310"/>
      <c r="BU80" s="310"/>
      <c r="BV80" s="309"/>
      <c r="BW80" s="311"/>
      <c r="BX80" s="307"/>
      <c r="BY80" s="308"/>
      <c r="BZ80" s="309"/>
      <c r="CA80" s="309"/>
      <c r="CB80" s="310"/>
      <c r="CC80" s="310"/>
      <c r="CD80" s="309"/>
      <c r="CE80" s="311"/>
      <c r="CF80" s="307"/>
      <c r="CG80" s="308"/>
      <c r="CH80" s="309"/>
      <c r="CI80" s="309"/>
      <c r="CJ80" s="310"/>
      <c r="CK80" s="310"/>
      <c r="CL80" s="309"/>
      <c r="CM80" s="311"/>
      <c r="CN80" s="307"/>
      <c r="CO80" s="308"/>
      <c r="CP80" s="309"/>
      <c r="CQ80" s="309"/>
      <c r="CR80" s="310"/>
      <c r="CS80" s="310"/>
      <c r="CT80" s="309"/>
      <c r="CU80" s="311"/>
      <c r="CV80" s="307"/>
      <c r="CW80" s="308"/>
      <c r="CX80" s="309"/>
      <c r="CY80" s="309"/>
      <c r="CZ80" s="310"/>
      <c r="DA80" s="310"/>
      <c r="DB80" s="309"/>
      <c r="DC80" s="311"/>
      <c r="DD80" s="307"/>
      <c r="DE80" s="308"/>
      <c r="DF80" s="309"/>
      <c r="DG80" s="309"/>
      <c r="DH80" s="310"/>
      <c r="DI80" s="310"/>
      <c r="DJ80" s="309"/>
      <c r="DK80" s="311"/>
      <c r="DL80" s="307"/>
      <c r="DM80" s="308"/>
      <c r="DN80" s="309"/>
      <c r="DO80" s="309"/>
      <c r="DP80" s="310"/>
      <c r="DQ80" s="310"/>
      <c r="DR80" s="309"/>
      <c r="DS80" s="311"/>
      <c r="DT80" s="307"/>
      <c r="DU80" s="308"/>
      <c r="DV80" s="309"/>
      <c r="DW80" s="309"/>
      <c r="DX80" s="310"/>
      <c r="DY80" s="310"/>
      <c r="DZ80" s="309"/>
      <c r="EA80" s="311"/>
      <c r="EB80" s="307"/>
      <c r="EC80" s="308"/>
      <c r="ED80" s="309"/>
      <c r="EE80" s="309"/>
      <c r="EF80" s="310"/>
      <c r="EG80" s="310"/>
      <c r="EH80" s="309"/>
      <c r="EI80" s="311"/>
      <c r="EJ80" s="307"/>
      <c r="EK80" s="308"/>
      <c r="EL80" s="309"/>
      <c r="EM80" s="309"/>
      <c r="EN80" s="310"/>
      <c r="EO80" s="310"/>
      <c r="EP80" s="309"/>
      <c r="EQ80" s="311"/>
      <c r="ER80" s="307"/>
      <c r="ES80" s="308"/>
      <c r="ET80" s="309"/>
      <c r="EU80" s="309"/>
      <c r="EV80" s="310"/>
      <c r="EW80" s="310"/>
      <c r="EX80" s="309"/>
      <c r="EY80" s="311"/>
      <c r="EZ80" s="307"/>
      <c r="FA80" s="308"/>
      <c r="FB80" s="309"/>
      <c r="FC80" s="309"/>
      <c r="FD80" s="310"/>
      <c r="FE80" s="310"/>
      <c r="FF80" s="309"/>
      <c r="FG80" s="311"/>
      <c r="FH80" s="307"/>
      <c r="FI80" s="308"/>
      <c r="FJ80" s="309"/>
      <c r="FK80" s="309"/>
      <c r="FL80" s="310"/>
      <c r="FM80" s="310"/>
      <c r="FN80" s="309"/>
      <c r="FO80" s="311"/>
      <c r="FP80" s="307"/>
      <c r="FQ80" s="308"/>
      <c r="FR80" s="309"/>
      <c r="FS80" s="309"/>
      <c r="FT80" s="310"/>
      <c r="FU80" s="310"/>
      <c r="FV80" s="309"/>
      <c r="FW80" s="311"/>
      <c r="FX80" s="307"/>
      <c r="FY80" s="308"/>
      <c r="FZ80" s="309"/>
      <c r="GA80" s="309"/>
      <c r="GB80" s="310"/>
      <c r="GC80" s="310"/>
      <c r="GD80" s="309"/>
      <c r="GE80" s="311"/>
      <c r="GF80" s="307"/>
      <c r="GG80" s="308"/>
      <c r="GH80" s="309"/>
      <c r="GI80" s="309"/>
      <c r="GJ80" s="310"/>
      <c r="GK80" s="310"/>
      <c r="GL80" s="309"/>
      <c r="GM80" s="311"/>
      <c r="GN80" s="307"/>
      <c r="GO80" s="308"/>
      <c r="GP80" s="309"/>
      <c r="GQ80" s="309"/>
      <c r="GR80" s="310"/>
      <c r="GS80" s="310"/>
      <c r="GT80" s="309"/>
      <c r="GU80" s="311"/>
      <c r="GV80" s="307"/>
      <c r="GW80" s="308"/>
      <c r="GX80" s="309"/>
      <c r="GY80" s="309"/>
      <c r="GZ80" s="310"/>
      <c r="HA80" s="310"/>
      <c r="HB80" s="309"/>
      <c r="HC80" s="311"/>
      <c r="HD80" s="307"/>
      <c r="HE80" s="308"/>
      <c r="HF80" s="309"/>
      <c r="HG80" s="309"/>
      <c r="HH80" s="310"/>
      <c r="HI80" s="310"/>
      <c r="HJ80" s="309"/>
      <c r="HK80" s="311"/>
      <c r="HL80" s="307"/>
      <c r="HM80" s="308"/>
      <c r="HN80" s="309"/>
      <c r="HO80" s="309"/>
      <c r="HP80" s="310"/>
      <c r="HQ80" s="310"/>
      <c r="HR80" s="309"/>
      <c r="HS80" s="311"/>
      <c r="HT80" s="307"/>
      <c r="HU80" s="308"/>
      <c r="HV80" s="309"/>
      <c r="HW80" s="309"/>
      <c r="HX80" s="310"/>
      <c r="HY80" s="310"/>
      <c r="HZ80" s="309"/>
      <c r="IA80" s="311"/>
      <c r="IB80" s="307"/>
      <c r="IC80" s="308"/>
      <c r="ID80" s="309"/>
      <c r="IE80" s="309"/>
      <c r="IF80" s="310"/>
      <c r="IG80" s="310"/>
      <c r="IH80" s="309"/>
      <c r="II80" s="311"/>
      <c r="IJ80" s="307"/>
      <c r="IK80" s="308"/>
      <c r="IL80" s="309"/>
      <c r="IM80" s="309"/>
      <c r="IN80" s="310"/>
      <c r="IO80" s="310"/>
      <c r="IP80" s="309"/>
      <c r="IQ80" s="311"/>
      <c r="IR80" s="307"/>
      <c r="IS80" s="308"/>
    </row>
    <row r="81" spans="1:253" s="306" customFormat="1" ht="63.75">
      <c r="A81" s="300"/>
      <c r="B81" s="376" t="s">
        <v>497</v>
      </c>
      <c r="C81" s="312"/>
      <c r="D81" s="271"/>
      <c r="E81" s="636"/>
      <c r="F81" s="627"/>
      <c r="G81" s="622"/>
      <c r="H81" s="623"/>
      <c r="I81" s="624"/>
      <c r="J81" s="625"/>
      <c r="K81" s="678"/>
      <c r="L81" s="307"/>
      <c r="M81" s="308"/>
      <c r="N81" s="309"/>
      <c r="O81" s="309"/>
      <c r="P81" s="310"/>
      <c r="Q81" s="310"/>
      <c r="R81" s="309"/>
      <c r="S81" s="311"/>
      <c r="T81" s="307"/>
      <c r="U81" s="308"/>
      <c r="V81" s="309"/>
      <c r="W81" s="309"/>
      <c r="X81" s="310"/>
      <c r="Y81" s="310"/>
      <c r="Z81" s="309"/>
      <c r="AA81" s="311"/>
      <c r="AB81" s="307"/>
      <c r="AC81" s="308"/>
      <c r="AD81" s="309"/>
      <c r="AE81" s="309"/>
      <c r="AF81" s="310"/>
      <c r="AG81" s="310"/>
      <c r="AH81" s="309"/>
      <c r="AI81" s="311"/>
      <c r="AJ81" s="307"/>
      <c r="AK81" s="308"/>
      <c r="AL81" s="309"/>
      <c r="AM81" s="309"/>
      <c r="AN81" s="310"/>
      <c r="AO81" s="310"/>
      <c r="AP81" s="309"/>
      <c r="AQ81" s="311"/>
      <c r="AR81" s="307"/>
      <c r="AS81" s="308"/>
      <c r="AT81" s="309"/>
      <c r="AU81" s="309"/>
      <c r="AV81" s="310"/>
      <c r="AW81" s="310"/>
      <c r="AX81" s="309"/>
      <c r="AY81" s="311"/>
      <c r="AZ81" s="307"/>
      <c r="BA81" s="308"/>
      <c r="BB81" s="309"/>
      <c r="BC81" s="309"/>
      <c r="BD81" s="310"/>
      <c r="BE81" s="310"/>
      <c r="BF81" s="309"/>
      <c r="BG81" s="311"/>
      <c r="BH81" s="307"/>
      <c r="BI81" s="308"/>
      <c r="BJ81" s="309"/>
      <c r="BK81" s="309"/>
      <c r="BL81" s="310"/>
      <c r="BM81" s="310"/>
      <c r="BN81" s="309"/>
      <c r="BO81" s="311"/>
      <c r="BP81" s="307"/>
      <c r="BQ81" s="308"/>
      <c r="BR81" s="309"/>
      <c r="BS81" s="309"/>
      <c r="BT81" s="310"/>
      <c r="BU81" s="310"/>
      <c r="BV81" s="309"/>
      <c r="BW81" s="311"/>
      <c r="BX81" s="307"/>
      <c r="BY81" s="308"/>
      <c r="BZ81" s="309"/>
      <c r="CA81" s="309"/>
      <c r="CB81" s="310"/>
      <c r="CC81" s="310"/>
      <c r="CD81" s="309"/>
      <c r="CE81" s="311"/>
      <c r="CF81" s="307"/>
      <c r="CG81" s="308"/>
      <c r="CH81" s="309"/>
      <c r="CI81" s="309"/>
      <c r="CJ81" s="310"/>
      <c r="CK81" s="310"/>
      <c r="CL81" s="309"/>
      <c r="CM81" s="311"/>
      <c r="CN81" s="307"/>
      <c r="CO81" s="308"/>
      <c r="CP81" s="309"/>
      <c r="CQ81" s="309"/>
      <c r="CR81" s="310"/>
      <c r="CS81" s="310"/>
      <c r="CT81" s="309"/>
      <c r="CU81" s="311"/>
      <c r="CV81" s="307"/>
      <c r="CW81" s="308"/>
      <c r="CX81" s="309"/>
      <c r="CY81" s="309"/>
      <c r="CZ81" s="310"/>
      <c r="DA81" s="310"/>
      <c r="DB81" s="309"/>
      <c r="DC81" s="311"/>
      <c r="DD81" s="307"/>
      <c r="DE81" s="308"/>
      <c r="DF81" s="309"/>
      <c r="DG81" s="309"/>
      <c r="DH81" s="310"/>
      <c r="DI81" s="310"/>
      <c r="DJ81" s="309"/>
      <c r="DK81" s="311"/>
      <c r="DL81" s="307"/>
      <c r="DM81" s="308"/>
      <c r="DN81" s="309"/>
      <c r="DO81" s="309"/>
      <c r="DP81" s="310"/>
      <c r="DQ81" s="310"/>
      <c r="DR81" s="309"/>
      <c r="DS81" s="311"/>
      <c r="DT81" s="307"/>
      <c r="DU81" s="308"/>
      <c r="DV81" s="309"/>
      <c r="DW81" s="309"/>
      <c r="DX81" s="310"/>
      <c r="DY81" s="310"/>
      <c r="DZ81" s="309"/>
      <c r="EA81" s="311"/>
      <c r="EB81" s="307"/>
      <c r="EC81" s="308"/>
      <c r="ED81" s="309"/>
      <c r="EE81" s="309"/>
      <c r="EF81" s="310"/>
      <c r="EG81" s="310"/>
      <c r="EH81" s="309"/>
      <c r="EI81" s="311"/>
      <c r="EJ81" s="307"/>
      <c r="EK81" s="308"/>
      <c r="EL81" s="309"/>
      <c r="EM81" s="309"/>
      <c r="EN81" s="310"/>
      <c r="EO81" s="310"/>
      <c r="EP81" s="309"/>
      <c r="EQ81" s="311"/>
      <c r="ER81" s="307"/>
      <c r="ES81" s="308"/>
      <c r="ET81" s="309"/>
      <c r="EU81" s="309"/>
      <c r="EV81" s="310"/>
      <c r="EW81" s="310"/>
      <c r="EX81" s="309"/>
      <c r="EY81" s="311"/>
      <c r="EZ81" s="307"/>
      <c r="FA81" s="308"/>
      <c r="FB81" s="309"/>
      <c r="FC81" s="309"/>
      <c r="FD81" s="310"/>
      <c r="FE81" s="310"/>
      <c r="FF81" s="309"/>
      <c r="FG81" s="311"/>
      <c r="FH81" s="307"/>
      <c r="FI81" s="308"/>
      <c r="FJ81" s="309"/>
      <c r="FK81" s="309"/>
      <c r="FL81" s="310"/>
      <c r="FM81" s="310"/>
      <c r="FN81" s="309"/>
      <c r="FO81" s="311"/>
      <c r="FP81" s="307"/>
      <c r="FQ81" s="308"/>
      <c r="FR81" s="309"/>
      <c r="FS81" s="309"/>
      <c r="FT81" s="310"/>
      <c r="FU81" s="310"/>
      <c r="FV81" s="309"/>
      <c r="FW81" s="311"/>
      <c r="FX81" s="307"/>
      <c r="FY81" s="308"/>
      <c r="FZ81" s="309"/>
      <c r="GA81" s="309"/>
      <c r="GB81" s="310"/>
      <c r="GC81" s="310"/>
      <c r="GD81" s="309"/>
      <c r="GE81" s="311"/>
      <c r="GF81" s="307"/>
      <c r="GG81" s="308"/>
      <c r="GH81" s="309"/>
      <c r="GI81" s="309"/>
      <c r="GJ81" s="310"/>
      <c r="GK81" s="310"/>
      <c r="GL81" s="309"/>
      <c r="GM81" s="311"/>
      <c r="GN81" s="307"/>
      <c r="GO81" s="308"/>
      <c r="GP81" s="309"/>
      <c r="GQ81" s="309"/>
      <c r="GR81" s="310"/>
      <c r="GS81" s="310"/>
      <c r="GT81" s="309"/>
      <c r="GU81" s="311"/>
      <c r="GV81" s="307"/>
      <c r="GW81" s="308"/>
      <c r="GX81" s="309"/>
      <c r="GY81" s="309"/>
      <c r="GZ81" s="310"/>
      <c r="HA81" s="310"/>
      <c r="HB81" s="309"/>
      <c r="HC81" s="311"/>
      <c r="HD81" s="307"/>
      <c r="HE81" s="308"/>
      <c r="HF81" s="309"/>
      <c r="HG81" s="309"/>
      <c r="HH81" s="310"/>
      <c r="HI81" s="310"/>
      <c r="HJ81" s="309"/>
      <c r="HK81" s="311"/>
      <c r="HL81" s="307"/>
      <c r="HM81" s="308"/>
      <c r="HN81" s="309"/>
      <c r="HO81" s="309"/>
      <c r="HP81" s="310"/>
      <c r="HQ81" s="310"/>
      <c r="HR81" s="309"/>
      <c r="HS81" s="311"/>
      <c r="HT81" s="307"/>
      <c r="HU81" s="308"/>
      <c r="HV81" s="309"/>
      <c r="HW81" s="309"/>
      <c r="HX81" s="310"/>
      <c r="HY81" s="310"/>
      <c r="HZ81" s="309"/>
      <c r="IA81" s="311"/>
      <c r="IB81" s="307"/>
      <c r="IC81" s="308"/>
      <c r="ID81" s="309"/>
      <c r="IE81" s="309"/>
      <c r="IF81" s="310"/>
      <c r="IG81" s="310"/>
      <c r="IH81" s="309"/>
      <c r="II81" s="311"/>
      <c r="IJ81" s="307"/>
      <c r="IK81" s="308"/>
      <c r="IL81" s="309"/>
      <c r="IM81" s="309"/>
      <c r="IN81" s="310"/>
      <c r="IO81" s="310"/>
      <c r="IP81" s="309"/>
      <c r="IQ81" s="311"/>
      <c r="IR81" s="307"/>
      <c r="IS81" s="308"/>
    </row>
    <row r="82" spans="1:253" s="306" customFormat="1" ht="25.5">
      <c r="A82" s="300"/>
      <c r="B82" s="377" t="s">
        <v>478</v>
      </c>
      <c r="C82" s="312"/>
      <c r="D82" s="271"/>
      <c r="E82" s="636"/>
      <c r="F82" s="627"/>
      <c r="G82" s="622"/>
      <c r="H82" s="623"/>
      <c r="I82" s="624"/>
      <c r="J82" s="625"/>
      <c r="K82" s="678"/>
      <c r="L82" s="307"/>
      <c r="M82" s="308"/>
      <c r="N82" s="309"/>
      <c r="O82" s="309"/>
      <c r="P82" s="310"/>
      <c r="Q82" s="310"/>
      <c r="R82" s="309"/>
      <c r="S82" s="311"/>
      <c r="T82" s="307"/>
      <c r="U82" s="308"/>
      <c r="V82" s="309"/>
      <c r="W82" s="309"/>
      <c r="X82" s="310"/>
      <c r="Y82" s="310"/>
      <c r="Z82" s="309"/>
      <c r="AA82" s="311"/>
      <c r="AB82" s="307"/>
      <c r="AC82" s="308"/>
      <c r="AD82" s="309"/>
      <c r="AE82" s="309"/>
      <c r="AF82" s="310"/>
      <c r="AG82" s="310"/>
      <c r="AH82" s="309"/>
      <c r="AI82" s="311"/>
      <c r="AJ82" s="307"/>
      <c r="AK82" s="308"/>
      <c r="AL82" s="309"/>
      <c r="AM82" s="309"/>
      <c r="AN82" s="310"/>
      <c r="AO82" s="310"/>
      <c r="AP82" s="309"/>
      <c r="AQ82" s="311"/>
      <c r="AR82" s="307"/>
      <c r="AS82" s="308"/>
      <c r="AT82" s="309"/>
      <c r="AU82" s="309"/>
      <c r="AV82" s="310"/>
      <c r="AW82" s="310"/>
      <c r="AX82" s="309"/>
      <c r="AY82" s="311"/>
      <c r="AZ82" s="307"/>
      <c r="BA82" s="308"/>
      <c r="BB82" s="309"/>
      <c r="BC82" s="309"/>
      <c r="BD82" s="310"/>
      <c r="BE82" s="310"/>
      <c r="BF82" s="309"/>
      <c r="BG82" s="311"/>
      <c r="BH82" s="307"/>
      <c r="BI82" s="308"/>
      <c r="BJ82" s="309"/>
      <c r="BK82" s="309"/>
      <c r="BL82" s="310"/>
      <c r="BM82" s="310"/>
      <c r="BN82" s="309"/>
      <c r="BO82" s="311"/>
      <c r="BP82" s="307"/>
      <c r="BQ82" s="308"/>
      <c r="BR82" s="309"/>
      <c r="BS82" s="309"/>
      <c r="BT82" s="310"/>
      <c r="BU82" s="310"/>
      <c r="BV82" s="309"/>
      <c r="BW82" s="311"/>
      <c r="BX82" s="307"/>
      <c r="BY82" s="308"/>
      <c r="BZ82" s="309"/>
      <c r="CA82" s="309"/>
      <c r="CB82" s="310"/>
      <c r="CC82" s="310"/>
      <c r="CD82" s="309"/>
      <c r="CE82" s="311"/>
      <c r="CF82" s="307"/>
      <c r="CG82" s="308"/>
      <c r="CH82" s="309"/>
      <c r="CI82" s="309"/>
      <c r="CJ82" s="310"/>
      <c r="CK82" s="310"/>
      <c r="CL82" s="309"/>
      <c r="CM82" s="311"/>
      <c r="CN82" s="307"/>
      <c r="CO82" s="308"/>
      <c r="CP82" s="309"/>
      <c r="CQ82" s="309"/>
      <c r="CR82" s="310"/>
      <c r="CS82" s="310"/>
      <c r="CT82" s="309"/>
      <c r="CU82" s="311"/>
      <c r="CV82" s="307"/>
      <c r="CW82" s="308"/>
      <c r="CX82" s="309"/>
      <c r="CY82" s="309"/>
      <c r="CZ82" s="310"/>
      <c r="DA82" s="310"/>
      <c r="DB82" s="309"/>
      <c r="DC82" s="311"/>
      <c r="DD82" s="307"/>
      <c r="DE82" s="308"/>
      <c r="DF82" s="309"/>
      <c r="DG82" s="309"/>
      <c r="DH82" s="310"/>
      <c r="DI82" s="310"/>
      <c r="DJ82" s="309"/>
      <c r="DK82" s="311"/>
      <c r="DL82" s="307"/>
      <c r="DM82" s="308"/>
      <c r="DN82" s="309"/>
      <c r="DO82" s="309"/>
      <c r="DP82" s="310"/>
      <c r="DQ82" s="310"/>
      <c r="DR82" s="309"/>
      <c r="DS82" s="311"/>
      <c r="DT82" s="307"/>
      <c r="DU82" s="308"/>
      <c r="DV82" s="309"/>
      <c r="DW82" s="309"/>
      <c r="DX82" s="310"/>
      <c r="DY82" s="310"/>
      <c r="DZ82" s="309"/>
      <c r="EA82" s="311"/>
      <c r="EB82" s="307"/>
      <c r="EC82" s="308"/>
      <c r="ED82" s="309"/>
      <c r="EE82" s="309"/>
      <c r="EF82" s="310"/>
      <c r="EG82" s="310"/>
      <c r="EH82" s="309"/>
      <c r="EI82" s="311"/>
      <c r="EJ82" s="307"/>
      <c r="EK82" s="308"/>
      <c r="EL82" s="309"/>
      <c r="EM82" s="309"/>
      <c r="EN82" s="310"/>
      <c r="EO82" s="310"/>
      <c r="EP82" s="309"/>
      <c r="EQ82" s="311"/>
      <c r="ER82" s="307"/>
      <c r="ES82" s="308"/>
      <c r="ET82" s="309"/>
      <c r="EU82" s="309"/>
      <c r="EV82" s="310"/>
      <c r="EW82" s="310"/>
      <c r="EX82" s="309"/>
      <c r="EY82" s="311"/>
      <c r="EZ82" s="307"/>
      <c r="FA82" s="308"/>
      <c r="FB82" s="309"/>
      <c r="FC82" s="309"/>
      <c r="FD82" s="310"/>
      <c r="FE82" s="310"/>
      <c r="FF82" s="309"/>
      <c r="FG82" s="311"/>
      <c r="FH82" s="307"/>
      <c r="FI82" s="308"/>
      <c r="FJ82" s="309"/>
      <c r="FK82" s="309"/>
      <c r="FL82" s="310"/>
      <c r="FM82" s="310"/>
      <c r="FN82" s="309"/>
      <c r="FO82" s="311"/>
      <c r="FP82" s="307"/>
      <c r="FQ82" s="308"/>
      <c r="FR82" s="309"/>
      <c r="FS82" s="309"/>
      <c r="FT82" s="310"/>
      <c r="FU82" s="310"/>
      <c r="FV82" s="309"/>
      <c r="FW82" s="311"/>
      <c r="FX82" s="307"/>
      <c r="FY82" s="308"/>
      <c r="FZ82" s="309"/>
      <c r="GA82" s="309"/>
      <c r="GB82" s="310"/>
      <c r="GC82" s="310"/>
      <c r="GD82" s="309"/>
      <c r="GE82" s="311"/>
      <c r="GF82" s="307"/>
      <c r="GG82" s="308"/>
      <c r="GH82" s="309"/>
      <c r="GI82" s="309"/>
      <c r="GJ82" s="310"/>
      <c r="GK82" s="310"/>
      <c r="GL82" s="309"/>
      <c r="GM82" s="311"/>
      <c r="GN82" s="307"/>
      <c r="GO82" s="308"/>
      <c r="GP82" s="309"/>
      <c r="GQ82" s="309"/>
      <c r="GR82" s="310"/>
      <c r="GS82" s="310"/>
      <c r="GT82" s="309"/>
      <c r="GU82" s="311"/>
      <c r="GV82" s="307"/>
      <c r="GW82" s="308"/>
      <c r="GX82" s="309"/>
      <c r="GY82" s="309"/>
      <c r="GZ82" s="310"/>
      <c r="HA82" s="310"/>
      <c r="HB82" s="309"/>
      <c r="HC82" s="311"/>
      <c r="HD82" s="307"/>
      <c r="HE82" s="308"/>
      <c r="HF82" s="309"/>
      <c r="HG82" s="309"/>
      <c r="HH82" s="310"/>
      <c r="HI82" s="310"/>
      <c r="HJ82" s="309"/>
      <c r="HK82" s="311"/>
      <c r="HL82" s="307"/>
      <c r="HM82" s="308"/>
      <c r="HN82" s="309"/>
      <c r="HO82" s="309"/>
      <c r="HP82" s="310"/>
      <c r="HQ82" s="310"/>
      <c r="HR82" s="309"/>
      <c r="HS82" s="311"/>
      <c r="HT82" s="307"/>
      <c r="HU82" s="308"/>
      <c r="HV82" s="309"/>
      <c r="HW82" s="309"/>
      <c r="HX82" s="310"/>
      <c r="HY82" s="310"/>
      <c r="HZ82" s="309"/>
      <c r="IA82" s="311"/>
      <c r="IB82" s="307"/>
      <c r="IC82" s="308"/>
      <c r="ID82" s="309"/>
      <c r="IE82" s="309"/>
      <c r="IF82" s="310"/>
      <c r="IG82" s="310"/>
      <c r="IH82" s="309"/>
      <c r="II82" s="311"/>
      <c r="IJ82" s="307"/>
      <c r="IK82" s="308"/>
      <c r="IL82" s="309"/>
      <c r="IM82" s="309"/>
      <c r="IN82" s="310"/>
      <c r="IO82" s="310"/>
      <c r="IP82" s="309"/>
      <c r="IQ82" s="311"/>
      <c r="IR82" s="307"/>
      <c r="IS82" s="308"/>
    </row>
    <row r="83" spans="1:253" s="306" customFormat="1" ht="13.5">
      <c r="A83" s="300"/>
      <c r="B83" s="374" t="s">
        <v>498</v>
      </c>
      <c r="C83" s="312" t="s">
        <v>459</v>
      </c>
      <c r="D83" s="271">
        <f>5.85*2.55+6.15*4</f>
        <v>39.5175</v>
      </c>
      <c r="E83" s="636"/>
      <c r="F83" s="627"/>
      <c r="G83" s="622"/>
      <c r="H83" s="623"/>
      <c r="I83" s="624"/>
      <c r="J83" s="625"/>
      <c r="K83" s="678"/>
      <c r="L83" s="307"/>
      <c r="M83" s="308"/>
      <c r="N83" s="309"/>
      <c r="O83" s="309"/>
      <c r="P83" s="310"/>
      <c r="Q83" s="310"/>
      <c r="R83" s="309"/>
      <c r="S83" s="311"/>
      <c r="T83" s="307"/>
      <c r="U83" s="308"/>
      <c r="V83" s="309"/>
      <c r="W83" s="309"/>
      <c r="X83" s="310"/>
      <c r="Y83" s="310"/>
      <c r="Z83" s="309"/>
      <c r="AA83" s="311"/>
      <c r="AB83" s="307"/>
      <c r="AC83" s="308"/>
      <c r="AD83" s="309"/>
      <c r="AE83" s="309"/>
      <c r="AF83" s="310"/>
      <c r="AG83" s="310"/>
      <c r="AH83" s="309"/>
      <c r="AI83" s="311"/>
      <c r="AJ83" s="307"/>
      <c r="AK83" s="308"/>
      <c r="AL83" s="309"/>
      <c r="AM83" s="309"/>
      <c r="AN83" s="310"/>
      <c r="AO83" s="310"/>
      <c r="AP83" s="309"/>
      <c r="AQ83" s="311"/>
      <c r="AR83" s="307"/>
      <c r="AS83" s="308"/>
      <c r="AT83" s="309"/>
      <c r="AU83" s="309"/>
      <c r="AV83" s="310"/>
      <c r="AW83" s="310"/>
      <c r="AX83" s="309"/>
      <c r="AY83" s="311"/>
      <c r="AZ83" s="307"/>
      <c r="BA83" s="308"/>
      <c r="BB83" s="309"/>
      <c r="BC83" s="309"/>
      <c r="BD83" s="310"/>
      <c r="BE83" s="310"/>
      <c r="BF83" s="309"/>
      <c r="BG83" s="311"/>
      <c r="BH83" s="307"/>
      <c r="BI83" s="308"/>
      <c r="BJ83" s="309"/>
      <c r="BK83" s="309"/>
      <c r="BL83" s="310"/>
      <c r="BM83" s="310"/>
      <c r="BN83" s="309"/>
      <c r="BO83" s="311"/>
      <c r="BP83" s="307"/>
      <c r="BQ83" s="308"/>
      <c r="BR83" s="309"/>
      <c r="BS83" s="309"/>
      <c r="BT83" s="310"/>
      <c r="BU83" s="310"/>
      <c r="BV83" s="309"/>
      <c r="BW83" s="311"/>
      <c r="BX83" s="307"/>
      <c r="BY83" s="308"/>
      <c r="BZ83" s="309"/>
      <c r="CA83" s="309"/>
      <c r="CB83" s="310"/>
      <c r="CC83" s="310"/>
      <c r="CD83" s="309"/>
      <c r="CE83" s="311"/>
      <c r="CF83" s="307"/>
      <c r="CG83" s="308"/>
      <c r="CH83" s="309"/>
      <c r="CI83" s="309"/>
      <c r="CJ83" s="310"/>
      <c r="CK83" s="310"/>
      <c r="CL83" s="309"/>
      <c r="CM83" s="311"/>
      <c r="CN83" s="307"/>
      <c r="CO83" s="308"/>
      <c r="CP83" s="309"/>
      <c r="CQ83" s="309"/>
      <c r="CR83" s="310"/>
      <c r="CS83" s="310"/>
      <c r="CT83" s="309"/>
      <c r="CU83" s="311"/>
      <c r="CV83" s="307"/>
      <c r="CW83" s="308"/>
      <c r="CX83" s="309"/>
      <c r="CY83" s="309"/>
      <c r="CZ83" s="310"/>
      <c r="DA83" s="310"/>
      <c r="DB83" s="309"/>
      <c r="DC83" s="311"/>
      <c r="DD83" s="307"/>
      <c r="DE83" s="308"/>
      <c r="DF83" s="309"/>
      <c r="DG83" s="309"/>
      <c r="DH83" s="310"/>
      <c r="DI83" s="310"/>
      <c r="DJ83" s="309"/>
      <c r="DK83" s="311"/>
      <c r="DL83" s="307"/>
      <c r="DM83" s="308"/>
      <c r="DN83" s="309"/>
      <c r="DO83" s="309"/>
      <c r="DP83" s="310"/>
      <c r="DQ83" s="310"/>
      <c r="DR83" s="309"/>
      <c r="DS83" s="311"/>
      <c r="DT83" s="307"/>
      <c r="DU83" s="308"/>
      <c r="DV83" s="309"/>
      <c r="DW83" s="309"/>
      <c r="DX83" s="310"/>
      <c r="DY83" s="310"/>
      <c r="DZ83" s="309"/>
      <c r="EA83" s="311"/>
      <c r="EB83" s="307"/>
      <c r="EC83" s="308"/>
      <c r="ED83" s="309"/>
      <c r="EE83" s="309"/>
      <c r="EF83" s="310"/>
      <c r="EG83" s="310"/>
      <c r="EH83" s="309"/>
      <c r="EI83" s="311"/>
      <c r="EJ83" s="307"/>
      <c r="EK83" s="308"/>
      <c r="EL83" s="309"/>
      <c r="EM83" s="309"/>
      <c r="EN83" s="310"/>
      <c r="EO83" s="310"/>
      <c r="EP83" s="309"/>
      <c r="EQ83" s="311"/>
      <c r="ER83" s="307"/>
      <c r="ES83" s="308"/>
      <c r="ET83" s="309"/>
      <c r="EU83" s="309"/>
      <c r="EV83" s="310"/>
      <c r="EW83" s="310"/>
      <c r="EX83" s="309"/>
      <c r="EY83" s="311"/>
      <c r="EZ83" s="307"/>
      <c r="FA83" s="308"/>
      <c r="FB83" s="309"/>
      <c r="FC83" s="309"/>
      <c r="FD83" s="310"/>
      <c r="FE83" s="310"/>
      <c r="FF83" s="309"/>
      <c r="FG83" s="311"/>
      <c r="FH83" s="307"/>
      <c r="FI83" s="308"/>
      <c r="FJ83" s="309"/>
      <c r="FK83" s="309"/>
      <c r="FL83" s="310"/>
      <c r="FM83" s="310"/>
      <c r="FN83" s="309"/>
      <c r="FO83" s="311"/>
      <c r="FP83" s="307"/>
      <c r="FQ83" s="308"/>
      <c r="FR83" s="309"/>
      <c r="FS83" s="309"/>
      <c r="FT83" s="310"/>
      <c r="FU83" s="310"/>
      <c r="FV83" s="309"/>
      <c r="FW83" s="311"/>
      <c r="FX83" s="307"/>
      <c r="FY83" s="308"/>
      <c r="FZ83" s="309"/>
      <c r="GA83" s="309"/>
      <c r="GB83" s="310"/>
      <c r="GC83" s="310"/>
      <c r="GD83" s="309"/>
      <c r="GE83" s="311"/>
      <c r="GF83" s="307"/>
      <c r="GG83" s="308"/>
      <c r="GH83" s="309"/>
      <c r="GI83" s="309"/>
      <c r="GJ83" s="310"/>
      <c r="GK83" s="310"/>
      <c r="GL83" s="309"/>
      <c r="GM83" s="311"/>
      <c r="GN83" s="307"/>
      <c r="GO83" s="308"/>
      <c r="GP83" s="309"/>
      <c r="GQ83" s="309"/>
      <c r="GR83" s="310"/>
      <c r="GS83" s="310"/>
      <c r="GT83" s="309"/>
      <c r="GU83" s="311"/>
      <c r="GV83" s="307"/>
      <c r="GW83" s="308"/>
      <c r="GX83" s="309"/>
      <c r="GY83" s="309"/>
      <c r="GZ83" s="310"/>
      <c r="HA83" s="310"/>
      <c r="HB83" s="309"/>
      <c r="HC83" s="311"/>
      <c r="HD83" s="307"/>
      <c r="HE83" s="308"/>
      <c r="HF83" s="309"/>
      <c r="HG83" s="309"/>
      <c r="HH83" s="310"/>
      <c r="HI83" s="310"/>
      <c r="HJ83" s="309"/>
      <c r="HK83" s="311"/>
      <c r="HL83" s="307"/>
      <c r="HM83" s="308"/>
      <c r="HN83" s="309"/>
      <c r="HO83" s="309"/>
      <c r="HP83" s="310"/>
      <c r="HQ83" s="310"/>
      <c r="HR83" s="309"/>
      <c r="HS83" s="311"/>
      <c r="HT83" s="307"/>
      <c r="HU83" s="308"/>
      <c r="HV83" s="309"/>
      <c r="HW83" s="309"/>
      <c r="HX83" s="310"/>
      <c r="HY83" s="310"/>
      <c r="HZ83" s="309"/>
      <c r="IA83" s="311"/>
      <c r="IB83" s="307"/>
      <c r="IC83" s="308"/>
      <c r="ID83" s="309"/>
      <c r="IE83" s="309"/>
      <c r="IF83" s="310"/>
      <c r="IG83" s="310"/>
      <c r="IH83" s="309"/>
      <c r="II83" s="311"/>
      <c r="IJ83" s="307"/>
      <c r="IK83" s="308"/>
      <c r="IL83" s="309"/>
      <c r="IM83" s="309"/>
      <c r="IN83" s="310"/>
      <c r="IO83" s="310"/>
      <c r="IP83" s="309"/>
      <c r="IQ83" s="311"/>
      <c r="IR83" s="307"/>
      <c r="IS83" s="308"/>
    </row>
    <row r="84" spans="1:253" s="306" customFormat="1" ht="25.5">
      <c r="A84" s="300"/>
      <c r="B84" s="374" t="s">
        <v>499</v>
      </c>
      <c r="C84" s="302" t="s">
        <v>459</v>
      </c>
      <c r="D84" s="363">
        <f>(6.3+1.62*2+1.12*3+0.6*3+3+2.32+1.53*2)*2.25*3</f>
        <v>155.78999999999996</v>
      </c>
      <c r="E84" s="636"/>
      <c r="F84" s="627"/>
      <c r="G84" s="622"/>
      <c r="H84" s="623"/>
      <c r="I84" s="624"/>
      <c r="J84" s="625"/>
      <c r="K84" s="678"/>
      <c r="L84" s="307"/>
      <c r="M84" s="308"/>
      <c r="N84" s="309"/>
      <c r="O84" s="309"/>
      <c r="P84" s="310"/>
      <c r="Q84" s="310"/>
      <c r="R84" s="309"/>
      <c r="S84" s="311"/>
      <c r="T84" s="307"/>
      <c r="U84" s="308"/>
      <c r="V84" s="309"/>
      <c r="W84" s="309"/>
      <c r="X84" s="310"/>
      <c r="Y84" s="310"/>
      <c r="Z84" s="309"/>
      <c r="AA84" s="311"/>
      <c r="AB84" s="307"/>
      <c r="AC84" s="308"/>
      <c r="AD84" s="309"/>
      <c r="AE84" s="309"/>
      <c r="AF84" s="310"/>
      <c r="AG84" s="310"/>
      <c r="AH84" s="309"/>
      <c r="AI84" s="311"/>
      <c r="AJ84" s="307"/>
      <c r="AK84" s="308"/>
      <c r="AL84" s="309"/>
      <c r="AM84" s="309"/>
      <c r="AN84" s="310"/>
      <c r="AO84" s="310"/>
      <c r="AP84" s="309"/>
      <c r="AQ84" s="311"/>
      <c r="AR84" s="307"/>
      <c r="AS84" s="308"/>
      <c r="AT84" s="309"/>
      <c r="AU84" s="309"/>
      <c r="AV84" s="310"/>
      <c r="AW84" s="310"/>
      <c r="AX84" s="309"/>
      <c r="AY84" s="311"/>
      <c r="AZ84" s="307"/>
      <c r="BA84" s="308"/>
      <c r="BB84" s="309"/>
      <c r="BC84" s="309"/>
      <c r="BD84" s="310"/>
      <c r="BE84" s="310"/>
      <c r="BF84" s="309"/>
      <c r="BG84" s="311"/>
      <c r="BH84" s="307"/>
      <c r="BI84" s="308"/>
      <c r="BJ84" s="309"/>
      <c r="BK84" s="309"/>
      <c r="BL84" s="310"/>
      <c r="BM84" s="310"/>
      <c r="BN84" s="309"/>
      <c r="BO84" s="311"/>
      <c r="BP84" s="307"/>
      <c r="BQ84" s="308"/>
      <c r="BR84" s="309"/>
      <c r="BS84" s="309"/>
      <c r="BT84" s="310"/>
      <c r="BU84" s="310"/>
      <c r="BV84" s="309"/>
      <c r="BW84" s="311"/>
      <c r="BX84" s="307"/>
      <c r="BY84" s="308"/>
      <c r="BZ84" s="309"/>
      <c r="CA84" s="309"/>
      <c r="CB84" s="310"/>
      <c r="CC84" s="310"/>
      <c r="CD84" s="309"/>
      <c r="CE84" s="311"/>
      <c r="CF84" s="307"/>
      <c r="CG84" s="308"/>
      <c r="CH84" s="309"/>
      <c r="CI84" s="309"/>
      <c r="CJ84" s="310"/>
      <c r="CK84" s="310"/>
      <c r="CL84" s="309"/>
      <c r="CM84" s="311"/>
      <c r="CN84" s="307"/>
      <c r="CO84" s="308"/>
      <c r="CP84" s="309"/>
      <c r="CQ84" s="309"/>
      <c r="CR84" s="310"/>
      <c r="CS84" s="310"/>
      <c r="CT84" s="309"/>
      <c r="CU84" s="311"/>
      <c r="CV84" s="307"/>
      <c r="CW84" s="308"/>
      <c r="CX84" s="309"/>
      <c r="CY84" s="309"/>
      <c r="CZ84" s="310"/>
      <c r="DA84" s="310"/>
      <c r="DB84" s="309"/>
      <c r="DC84" s="311"/>
      <c r="DD84" s="307"/>
      <c r="DE84" s="308"/>
      <c r="DF84" s="309"/>
      <c r="DG84" s="309"/>
      <c r="DH84" s="310"/>
      <c r="DI84" s="310"/>
      <c r="DJ84" s="309"/>
      <c r="DK84" s="311"/>
      <c r="DL84" s="307"/>
      <c r="DM84" s="308"/>
      <c r="DN84" s="309"/>
      <c r="DO84" s="309"/>
      <c r="DP84" s="310"/>
      <c r="DQ84" s="310"/>
      <c r="DR84" s="309"/>
      <c r="DS84" s="311"/>
      <c r="DT84" s="307"/>
      <c r="DU84" s="308"/>
      <c r="DV84" s="309"/>
      <c r="DW84" s="309"/>
      <c r="DX84" s="310"/>
      <c r="DY84" s="310"/>
      <c r="DZ84" s="309"/>
      <c r="EA84" s="311"/>
      <c r="EB84" s="307"/>
      <c r="EC84" s="308"/>
      <c r="ED84" s="309"/>
      <c r="EE84" s="309"/>
      <c r="EF84" s="310"/>
      <c r="EG84" s="310"/>
      <c r="EH84" s="309"/>
      <c r="EI84" s="311"/>
      <c r="EJ84" s="307"/>
      <c r="EK84" s="308"/>
      <c r="EL84" s="309"/>
      <c r="EM84" s="309"/>
      <c r="EN84" s="310"/>
      <c r="EO84" s="310"/>
      <c r="EP84" s="309"/>
      <c r="EQ84" s="311"/>
      <c r="ER84" s="307"/>
      <c r="ES84" s="308"/>
      <c r="ET84" s="309"/>
      <c r="EU84" s="309"/>
      <c r="EV84" s="310"/>
      <c r="EW84" s="310"/>
      <c r="EX84" s="309"/>
      <c r="EY84" s="311"/>
      <c r="EZ84" s="307"/>
      <c r="FA84" s="308"/>
      <c r="FB84" s="309"/>
      <c r="FC84" s="309"/>
      <c r="FD84" s="310"/>
      <c r="FE84" s="310"/>
      <c r="FF84" s="309"/>
      <c r="FG84" s="311"/>
      <c r="FH84" s="307"/>
      <c r="FI84" s="308"/>
      <c r="FJ84" s="309"/>
      <c r="FK84" s="309"/>
      <c r="FL84" s="310"/>
      <c r="FM84" s="310"/>
      <c r="FN84" s="309"/>
      <c r="FO84" s="311"/>
      <c r="FP84" s="307"/>
      <c r="FQ84" s="308"/>
      <c r="FR84" s="309"/>
      <c r="FS84" s="309"/>
      <c r="FT84" s="310"/>
      <c r="FU84" s="310"/>
      <c r="FV84" s="309"/>
      <c r="FW84" s="311"/>
      <c r="FX84" s="307"/>
      <c r="FY84" s="308"/>
      <c r="FZ84" s="309"/>
      <c r="GA84" s="309"/>
      <c r="GB84" s="310"/>
      <c r="GC84" s="310"/>
      <c r="GD84" s="309"/>
      <c r="GE84" s="311"/>
      <c r="GF84" s="307"/>
      <c r="GG84" s="308"/>
      <c r="GH84" s="309"/>
      <c r="GI84" s="309"/>
      <c r="GJ84" s="310"/>
      <c r="GK84" s="310"/>
      <c r="GL84" s="309"/>
      <c r="GM84" s="311"/>
      <c r="GN84" s="307"/>
      <c r="GO84" s="308"/>
      <c r="GP84" s="309"/>
      <c r="GQ84" s="309"/>
      <c r="GR84" s="310"/>
      <c r="GS84" s="310"/>
      <c r="GT84" s="309"/>
      <c r="GU84" s="311"/>
      <c r="GV84" s="307"/>
      <c r="GW84" s="308"/>
      <c r="GX84" s="309"/>
      <c r="GY84" s="309"/>
      <c r="GZ84" s="310"/>
      <c r="HA84" s="310"/>
      <c r="HB84" s="309"/>
      <c r="HC84" s="311"/>
      <c r="HD84" s="307"/>
      <c r="HE84" s="308"/>
      <c r="HF84" s="309"/>
      <c r="HG84" s="309"/>
      <c r="HH84" s="310"/>
      <c r="HI84" s="310"/>
      <c r="HJ84" s="309"/>
      <c r="HK84" s="311"/>
      <c r="HL84" s="307"/>
      <c r="HM84" s="308"/>
      <c r="HN84" s="309"/>
      <c r="HO84" s="309"/>
      <c r="HP84" s="310"/>
      <c r="HQ84" s="310"/>
      <c r="HR84" s="309"/>
      <c r="HS84" s="311"/>
      <c r="HT84" s="307"/>
      <c r="HU84" s="308"/>
      <c r="HV84" s="309"/>
      <c r="HW84" s="309"/>
      <c r="HX84" s="310"/>
      <c r="HY84" s="310"/>
      <c r="HZ84" s="309"/>
      <c r="IA84" s="311"/>
      <c r="IB84" s="307"/>
      <c r="IC84" s="308"/>
      <c r="ID84" s="309"/>
      <c r="IE84" s="309"/>
      <c r="IF84" s="310"/>
      <c r="IG84" s="310"/>
      <c r="IH84" s="309"/>
      <c r="II84" s="311"/>
      <c r="IJ84" s="307"/>
      <c r="IK84" s="308"/>
      <c r="IL84" s="309"/>
      <c r="IM84" s="309"/>
      <c r="IN84" s="310"/>
      <c r="IO84" s="310"/>
      <c r="IP84" s="309"/>
      <c r="IQ84" s="311"/>
      <c r="IR84" s="307"/>
      <c r="IS84" s="308"/>
    </row>
    <row r="85" spans="1:253" s="306" customFormat="1" ht="13.5">
      <c r="A85" s="300"/>
      <c r="B85" s="374" t="s">
        <v>500</v>
      </c>
      <c r="C85" s="312" t="s">
        <v>459</v>
      </c>
      <c r="D85" s="271">
        <f>0.6*2*3+0.7*2*3</f>
        <v>7.799999999999999</v>
      </c>
      <c r="E85" s="636"/>
      <c r="F85" s="627"/>
      <c r="G85" s="622"/>
      <c r="H85" s="623"/>
      <c r="I85" s="624"/>
      <c r="J85" s="625"/>
      <c r="K85" s="678"/>
      <c r="L85" s="307"/>
      <c r="M85" s="308"/>
      <c r="N85" s="309"/>
      <c r="O85" s="309"/>
      <c r="P85" s="310"/>
      <c r="Q85" s="310"/>
      <c r="R85" s="309"/>
      <c r="S85" s="311"/>
      <c r="T85" s="307"/>
      <c r="U85" s="308"/>
      <c r="V85" s="309"/>
      <c r="W85" s="309"/>
      <c r="X85" s="310"/>
      <c r="Y85" s="310"/>
      <c r="Z85" s="309"/>
      <c r="AA85" s="311"/>
      <c r="AB85" s="307"/>
      <c r="AC85" s="308"/>
      <c r="AD85" s="309"/>
      <c r="AE85" s="309"/>
      <c r="AF85" s="310"/>
      <c r="AG85" s="310"/>
      <c r="AH85" s="309"/>
      <c r="AI85" s="311"/>
      <c r="AJ85" s="307"/>
      <c r="AK85" s="308"/>
      <c r="AL85" s="309"/>
      <c r="AM85" s="309"/>
      <c r="AN85" s="310"/>
      <c r="AO85" s="310"/>
      <c r="AP85" s="309"/>
      <c r="AQ85" s="311"/>
      <c r="AR85" s="307"/>
      <c r="AS85" s="308"/>
      <c r="AT85" s="309"/>
      <c r="AU85" s="309"/>
      <c r="AV85" s="310"/>
      <c r="AW85" s="310"/>
      <c r="AX85" s="309"/>
      <c r="AY85" s="311"/>
      <c r="AZ85" s="307"/>
      <c r="BA85" s="308"/>
      <c r="BB85" s="309"/>
      <c r="BC85" s="309"/>
      <c r="BD85" s="310"/>
      <c r="BE85" s="310"/>
      <c r="BF85" s="309"/>
      <c r="BG85" s="311"/>
      <c r="BH85" s="307"/>
      <c r="BI85" s="308"/>
      <c r="BJ85" s="309"/>
      <c r="BK85" s="309"/>
      <c r="BL85" s="310"/>
      <c r="BM85" s="310"/>
      <c r="BN85" s="309"/>
      <c r="BO85" s="311"/>
      <c r="BP85" s="307"/>
      <c r="BQ85" s="308"/>
      <c r="BR85" s="309"/>
      <c r="BS85" s="309"/>
      <c r="BT85" s="310"/>
      <c r="BU85" s="310"/>
      <c r="BV85" s="309"/>
      <c r="BW85" s="311"/>
      <c r="BX85" s="307"/>
      <c r="BY85" s="308"/>
      <c r="BZ85" s="309"/>
      <c r="CA85" s="309"/>
      <c r="CB85" s="310"/>
      <c r="CC85" s="310"/>
      <c r="CD85" s="309"/>
      <c r="CE85" s="311"/>
      <c r="CF85" s="307"/>
      <c r="CG85" s="308"/>
      <c r="CH85" s="309"/>
      <c r="CI85" s="309"/>
      <c r="CJ85" s="310"/>
      <c r="CK85" s="310"/>
      <c r="CL85" s="309"/>
      <c r="CM85" s="311"/>
      <c r="CN85" s="307"/>
      <c r="CO85" s="308"/>
      <c r="CP85" s="309"/>
      <c r="CQ85" s="309"/>
      <c r="CR85" s="310"/>
      <c r="CS85" s="310"/>
      <c r="CT85" s="309"/>
      <c r="CU85" s="311"/>
      <c r="CV85" s="307"/>
      <c r="CW85" s="308"/>
      <c r="CX85" s="309"/>
      <c r="CY85" s="309"/>
      <c r="CZ85" s="310"/>
      <c r="DA85" s="310"/>
      <c r="DB85" s="309"/>
      <c r="DC85" s="311"/>
      <c r="DD85" s="307"/>
      <c r="DE85" s="308"/>
      <c r="DF85" s="309"/>
      <c r="DG85" s="309"/>
      <c r="DH85" s="310"/>
      <c r="DI85" s="310"/>
      <c r="DJ85" s="309"/>
      <c r="DK85" s="311"/>
      <c r="DL85" s="307"/>
      <c r="DM85" s="308"/>
      <c r="DN85" s="309"/>
      <c r="DO85" s="309"/>
      <c r="DP85" s="310"/>
      <c r="DQ85" s="310"/>
      <c r="DR85" s="309"/>
      <c r="DS85" s="311"/>
      <c r="DT85" s="307"/>
      <c r="DU85" s="308"/>
      <c r="DV85" s="309"/>
      <c r="DW85" s="309"/>
      <c r="DX85" s="310"/>
      <c r="DY85" s="310"/>
      <c r="DZ85" s="309"/>
      <c r="EA85" s="311"/>
      <c r="EB85" s="307"/>
      <c r="EC85" s="308"/>
      <c r="ED85" s="309"/>
      <c r="EE85" s="309"/>
      <c r="EF85" s="310"/>
      <c r="EG85" s="310"/>
      <c r="EH85" s="309"/>
      <c r="EI85" s="311"/>
      <c r="EJ85" s="307"/>
      <c r="EK85" s="308"/>
      <c r="EL85" s="309"/>
      <c r="EM85" s="309"/>
      <c r="EN85" s="310"/>
      <c r="EO85" s="310"/>
      <c r="EP85" s="309"/>
      <c r="EQ85" s="311"/>
      <c r="ER85" s="307"/>
      <c r="ES85" s="308"/>
      <c r="ET85" s="309"/>
      <c r="EU85" s="309"/>
      <c r="EV85" s="310"/>
      <c r="EW85" s="310"/>
      <c r="EX85" s="309"/>
      <c r="EY85" s="311"/>
      <c r="EZ85" s="307"/>
      <c r="FA85" s="308"/>
      <c r="FB85" s="309"/>
      <c r="FC85" s="309"/>
      <c r="FD85" s="310"/>
      <c r="FE85" s="310"/>
      <c r="FF85" s="309"/>
      <c r="FG85" s="311"/>
      <c r="FH85" s="307"/>
      <c r="FI85" s="308"/>
      <c r="FJ85" s="309"/>
      <c r="FK85" s="309"/>
      <c r="FL85" s="310"/>
      <c r="FM85" s="310"/>
      <c r="FN85" s="309"/>
      <c r="FO85" s="311"/>
      <c r="FP85" s="307"/>
      <c r="FQ85" s="308"/>
      <c r="FR85" s="309"/>
      <c r="FS85" s="309"/>
      <c r="FT85" s="310"/>
      <c r="FU85" s="310"/>
      <c r="FV85" s="309"/>
      <c r="FW85" s="311"/>
      <c r="FX85" s="307"/>
      <c r="FY85" s="308"/>
      <c r="FZ85" s="309"/>
      <c r="GA85" s="309"/>
      <c r="GB85" s="310"/>
      <c r="GC85" s="310"/>
      <c r="GD85" s="309"/>
      <c r="GE85" s="311"/>
      <c r="GF85" s="307"/>
      <c r="GG85" s="308"/>
      <c r="GH85" s="309"/>
      <c r="GI85" s="309"/>
      <c r="GJ85" s="310"/>
      <c r="GK85" s="310"/>
      <c r="GL85" s="309"/>
      <c r="GM85" s="311"/>
      <c r="GN85" s="307"/>
      <c r="GO85" s="308"/>
      <c r="GP85" s="309"/>
      <c r="GQ85" s="309"/>
      <c r="GR85" s="310"/>
      <c r="GS85" s="310"/>
      <c r="GT85" s="309"/>
      <c r="GU85" s="311"/>
      <c r="GV85" s="307"/>
      <c r="GW85" s="308"/>
      <c r="GX85" s="309"/>
      <c r="GY85" s="309"/>
      <c r="GZ85" s="310"/>
      <c r="HA85" s="310"/>
      <c r="HB85" s="309"/>
      <c r="HC85" s="311"/>
      <c r="HD85" s="307"/>
      <c r="HE85" s="308"/>
      <c r="HF85" s="309"/>
      <c r="HG85" s="309"/>
      <c r="HH85" s="310"/>
      <c r="HI85" s="310"/>
      <c r="HJ85" s="309"/>
      <c r="HK85" s="311"/>
      <c r="HL85" s="307"/>
      <c r="HM85" s="308"/>
      <c r="HN85" s="309"/>
      <c r="HO85" s="309"/>
      <c r="HP85" s="310"/>
      <c r="HQ85" s="310"/>
      <c r="HR85" s="309"/>
      <c r="HS85" s="311"/>
      <c r="HT85" s="307"/>
      <c r="HU85" s="308"/>
      <c r="HV85" s="309"/>
      <c r="HW85" s="309"/>
      <c r="HX85" s="310"/>
      <c r="HY85" s="310"/>
      <c r="HZ85" s="309"/>
      <c r="IA85" s="311"/>
      <c r="IB85" s="307"/>
      <c r="IC85" s="308"/>
      <c r="ID85" s="309"/>
      <c r="IE85" s="309"/>
      <c r="IF85" s="310"/>
      <c r="IG85" s="310"/>
      <c r="IH85" s="309"/>
      <c r="II85" s="311"/>
      <c r="IJ85" s="307"/>
      <c r="IK85" s="308"/>
      <c r="IL85" s="309"/>
      <c r="IM85" s="309"/>
      <c r="IN85" s="310"/>
      <c r="IO85" s="310"/>
      <c r="IP85" s="309"/>
      <c r="IQ85" s="311"/>
      <c r="IR85" s="307"/>
      <c r="IS85" s="308"/>
    </row>
    <row r="86" spans="1:253" s="306" customFormat="1" ht="13.5">
      <c r="A86" s="300"/>
      <c r="B86" s="374" t="s">
        <v>465</v>
      </c>
      <c r="C86" s="312" t="s">
        <v>459</v>
      </c>
      <c r="D86" s="271">
        <f>D83+D84-D85</f>
        <v>187.50749999999994</v>
      </c>
      <c r="E86" s="636">
        <v>0</v>
      </c>
      <c r="F86" s="627">
        <f>D86*E86</f>
        <v>0</v>
      </c>
      <c r="G86" s="622"/>
      <c r="H86" s="623">
        <v>8</v>
      </c>
      <c r="I86" s="624"/>
      <c r="J86" s="625">
        <f>E86*1.2</f>
        <v>0</v>
      </c>
      <c r="K86" s="678">
        <f>D86*J86</f>
        <v>0</v>
      </c>
      <c r="L86" s="307"/>
      <c r="M86" s="308"/>
      <c r="N86" s="309"/>
      <c r="O86" s="309"/>
      <c r="P86" s="310"/>
      <c r="Q86" s="310"/>
      <c r="R86" s="309"/>
      <c r="S86" s="311"/>
      <c r="T86" s="307"/>
      <c r="U86" s="308"/>
      <c r="V86" s="309"/>
      <c r="W86" s="309"/>
      <c r="X86" s="310"/>
      <c r="Y86" s="310"/>
      <c r="Z86" s="309"/>
      <c r="AA86" s="311"/>
      <c r="AB86" s="307"/>
      <c r="AC86" s="308"/>
      <c r="AD86" s="309"/>
      <c r="AE86" s="309"/>
      <c r="AF86" s="310"/>
      <c r="AG86" s="310"/>
      <c r="AH86" s="309"/>
      <c r="AI86" s="311"/>
      <c r="AJ86" s="307"/>
      <c r="AK86" s="308"/>
      <c r="AL86" s="309"/>
      <c r="AM86" s="309"/>
      <c r="AN86" s="310"/>
      <c r="AO86" s="310"/>
      <c r="AP86" s="309"/>
      <c r="AQ86" s="311"/>
      <c r="AR86" s="307"/>
      <c r="AS86" s="308"/>
      <c r="AT86" s="309"/>
      <c r="AU86" s="309"/>
      <c r="AV86" s="310"/>
      <c r="AW86" s="310"/>
      <c r="AX86" s="309"/>
      <c r="AY86" s="311"/>
      <c r="AZ86" s="307"/>
      <c r="BA86" s="308"/>
      <c r="BB86" s="309"/>
      <c r="BC86" s="309"/>
      <c r="BD86" s="310"/>
      <c r="BE86" s="310"/>
      <c r="BF86" s="309"/>
      <c r="BG86" s="311"/>
      <c r="BH86" s="307"/>
      <c r="BI86" s="308"/>
      <c r="BJ86" s="309"/>
      <c r="BK86" s="309"/>
      <c r="BL86" s="310"/>
      <c r="BM86" s="310"/>
      <c r="BN86" s="309"/>
      <c r="BO86" s="311"/>
      <c r="BP86" s="307"/>
      <c r="BQ86" s="308"/>
      <c r="BR86" s="309"/>
      <c r="BS86" s="309"/>
      <c r="BT86" s="310"/>
      <c r="BU86" s="310"/>
      <c r="BV86" s="309"/>
      <c r="BW86" s="311"/>
      <c r="BX86" s="307"/>
      <c r="BY86" s="308"/>
      <c r="BZ86" s="309"/>
      <c r="CA86" s="309"/>
      <c r="CB86" s="310"/>
      <c r="CC86" s="310"/>
      <c r="CD86" s="309"/>
      <c r="CE86" s="311"/>
      <c r="CF86" s="307"/>
      <c r="CG86" s="308"/>
      <c r="CH86" s="309"/>
      <c r="CI86" s="309"/>
      <c r="CJ86" s="310"/>
      <c r="CK86" s="310"/>
      <c r="CL86" s="309"/>
      <c r="CM86" s="311"/>
      <c r="CN86" s="307"/>
      <c r="CO86" s="308"/>
      <c r="CP86" s="309"/>
      <c r="CQ86" s="309"/>
      <c r="CR86" s="310"/>
      <c r="CS86" s="310"/>
      <c r="CT86" s="309"/>
      <c r="CU86" s="311"/>
      <c r="CV86" s="307"/>
      <c r="CW86" s="308"/>
      <c r="CX86" s="309"/>
      <c r="CY86" s="309"/>
      <c r="CZ86" s="310"/>
      <c r="DA86" s="310"/>
      <c r="DB86" s="309"/>
      <c r="DC86" s="311"/>
      <c r="DD86" s="307"/>
      <c r="DE86" s="308"/>
      <c r="DF86" s="309"/>
      <c r="DG86" s="309"/>
      <c r="DH86" s="310"/>
      <c r="DI86" s="310"/>
      <c r="DJ86" s="309"/>
      <c r="DK86" s="311"/>
      <c r="DL86" s="307"/>
      <c r="DM86" s="308"/>
      <c r="DN86" s="309"/>
      <c r="DO86" s="309"/>
      <c r="DP86" s="310"/>
      <c r="DQ86" s="310"/>
      <c r="DR86" s="309"/>
      <c r="DS86" s="311"/>
      <c r="DT86" s="307"/>
      <c r="DU86" s="308"/>
      <c r="DV86" s="309"/>
      <c r="DW86" s="309"/>
      <c r="DX86" s="310"/>
      <c r="DY86" s="310"/>
      <c r="DZ86" s="309"/>
      <c r="EA86" s="311"/>
      <c r="EB86" s="307"/>
      <c r="EC86" s="308"/>
      <c r="ED86" s="309"/>
      <c r="EE86" s="309"/>
      <c r="EF86" s="310"/>
      <c r="EG86" s="310"/>
      <c r="EH86" s="309"/>
      <c r="EI86" s="311"/>
      <c r="EJ86" s="307"/>
      <c r="EK86" s="308"/>
      <c r="EL86" s="309"/>
      <c r="EM86" s="309"/>
      <c r="EN86" s="310"/>
      <c r="EO86" s="310"/>
      <c r="EP86" s="309"/>
      <c r="EQ86" s="311"/>
      <c r="ER86" s="307"/>
      <c r="ES86" s="308"/>
      <c r="ET86" s="309"/>
      <c r="EU86" s="309"/>
      <c r="EV86" s="310"/>
      <c r="EW86" s="310"/>
      <c r="EX86" s="309"/>
      <c r="EY86" s="311"/>
      <c r="EZ86" s="307"/>
      <c r="FA86" s="308"/>
      <c r="FB86" s="309"/>
      <c r="FC86" s="309"/>
      <c r="FD86" s="310"/>
      <c r="FE86" s="310"/>
      <c r="FF86" s="309"/>
      <c r="FG86" s="311"/>
      <c r="FH86" s="307"/>
      <c r="FI86" s="308"/>
      <c r="FJ86" s="309"/>
      <c r="FK86" s="309"/>
      <c r="FL86" s="310"/>
      <c r="FM86" s="310"/>
      <c r="FN86" s="309"/>
      <c r="FO86" s="311"/>
      <c r="FP86" s="307"/>
      <c r="FQ86" s="308"/>
      <c r="FR86" s="309"/>
      <c r="FS86" s="309"/>
      <c r="FT86" s="310"/>
      <c r="FU86" s="310"/>
      <c r="FV86" s="309"/>
      <c r="FW86" s="311"/>
      <c r="FX86" s="307"/>
      <c r="FY86" s="308"/>
      <c r="FZ86" s="309"/>
      <c r="GA86" s="309"/>
      <c r="GB86" s="310"/>
      <c r="GC86" s="310"/>
      <c r="GD86" s="309"/>
      <c r="GE86" s="311"/>
      <c r="GF86" s="307"/>
      <c r="GG86" s="308"/>
      <c r="GH86" s="309"/>
      <c r="GI86" s="309"/>
      <c r="GJ86" s="310"/>
      <c r="GK86" s="310"/>
      <c r="GL86" s="309"/>
      <c r="GM86" s="311"/>
      <c r="GN86" s="307"/>
      <c r="GO86" s="308"/>
      <c r="GP86" s="309"/>
      <c r="GQ86" s="309"/>
      <c r="GR86" s="310"/>
      <c r="GS86" s="310"/>
      <c r="GT86" s="309"/>
      <c r="GU86" s="311"/>
      <c r="GV86" s="307"/>
      <c r="GW86" s="308"/>
      <c r="GX86" s="309"/>
      <c r="GY86" s="309"/>
      <c r="GZ86" s="310"/>
      <c r="HA86" s="310"/>
      <c r="HB86" s="309"/>
      <c r="HC86" s="311"/>
      <c r="HD86" s="307"/>
      <c r="HE86" s="308"/>
      <c r="HF86" s="309"/>
      <c r="HG86" s="309"/>
      <c r="HH86" s="310"/>
      <c r="HI86" s="310"/>
      <c r="HJ86" s="309"/>
      <c r="HK86" s="311"/>
      <c r="HL86" s="307"/>
      <c r="HM86" s="308"/>
      <c r="HN86" s="309"/>
      <c r="HO86" s="309"/>
      <c r="HP86" s="310"/>
      <c r="HQ86" s="310"/>
      <c r="HR86" s="309"/>
      <c r="HS86" s="311"/>
      <c r="HT86" s="307"/>
      <c r="HU86" s="308"/>
      <c r="HV86" s="309"/>
      <c r="HW86" s="309"/>
      <c r="HX86" s="310"/>
      <c r="HY86" s="310"/>
      <c r="HZ86" s="309"/>
      <c r="IA86" s="311"/>
      <c r="IB86" s="307"/>
      <c r="IC86" s="308"/>
      <c r="ID86" s="309"/>
      <c r="IE86" s="309"/>
      <c r="IF86" s="310"/>
      <c r="IG86" s="310"/>
      <c r="IH86" s="309"/>
      <c r="II86" s="311"/>
      <c r="IJ86" s="307"/>
      <c r="IK86" s="308"/>
      <c r="IL86" s="309"/>
      <c r="IM86" s="309"/>
      <c r="IN86" s="310"/>
      <c r="IO86" s="310"/>
      <c r="IP86" s="309"/>
      <c r="IQ86" s="311"/>
      <c r="IR86" s="307"/>
      <c r="IS86" s="308"/>
    </row>
    <row r="87" spans="1:253" s="306" customFormat="1" ht="76.5">
      <c r="A87" s="368">
        <v>2.06</v>
      </c>
      <c r="B87" s="378" t="s">
        <v>707</v>
      </c>
      <c r="C87" s="312"/>
      <c r="D87" s="271"/>
      <c r="E87" s="635"/>
      <c r="F87" s="627"/>
      <c r="G87" s="622"/>
      <c r="H87" s="623"/>
      <c r="I87" s="624"/>
      <c r="J87" s="625"/>
      <c r="K87" s="678"/>
      <c r="L87" s="307"/>
      <c r="M87" s="308"/>
      <c r="N87" s="309"/>
      <c r="O87" s="309"/>
      <c r="P87" s="310"/>
      <c r="Q87" s="310"/>
      <c r="R87" s="309"/>
      <c r="S87" s="311"/>
      <c r="T87" s="307"/>
      <c r="U87" s="308"/>
      <c r="V87" s="309"/>
      <c r="W87" s="309"/>
      <c r="X87" s="310"/>
      <c r="Y87" s="310"/>
      <c r="Z87" s="309"/>
      <c r="AA87" s="311"/>
      <c r="AB87" s="307"/>
      <c r="AC87" s="308"/>
      <c r="AD87" s="309"/>
      <c r="AE87" s="309"/>
      <c r="AF87" s="310"/>
      <c r="AG87" s="310"/>
      <c r="AH87" s="309"/>
      <c r="AI87" s="311"/>
      <c r="AJ87" s="307"/>
      <c r="AK87" s="308"/>
      <c r="AL87" s="309"/>
      <c r="AM87" s="309"/>
      <c r="AN87" s="310"/>
      <c r="AO87" s="310"/>
      <c r="AP87" s="309"/>
      <c r="AQ87" s="311"/>
      <c r="AR87" s="307"/>
      <c r="AS87" s="308"/>
      <c r="AT87" s="309"/>
      <c r="AU87" s="309"/>
      <c r="AV87" s="310"/>
      <c r="AW87" s="310"/>
      <c r="AX87" s="309"/>
      <c r="AY87" s="311"/>
      <c r="AZ87" s="307"/>
      <c r="BA87" s="308"/>
      <c r="BB87" s="309"/>
      <c r="BC87" s="309"/>
      <c r="BD87" s="310"/>
      <c r="BE87" s="310"/>
      <c r="BF87" s="309"/>
      <c r="BG87" s="311"/>
      <c r="BH87" s="307"/>
      <c r="BI87" s="308"/>
      <c r="BJ87" s="309"/>
      <c r="BK87" s="309"/>
      <c r="BL87" s="310"/>
      <c r="BM87" s="310"/>
      <c r="BN87" s="309"/>
      <c r="BO87" s="311"/>
      <c r="BP87" s="307"/>
      <c r="BQ87" s="308"/>
      <c r="BR87" s="309"/>
      <c r="BS87" s="309"/>
      <c r="BT87" s="310"/>
      <c r="BU87" s="310"/>
      <c r="BV87" s="309"/>
      <c r="BW87" s="311"/>
      <c r="BX87" s="307"/>
      <c r="BY87" s="308"/>
      <c r="BZ87" s="309"/>
      <c r="CA87" s="309"/>
      <c r="CB87" s="310"/>
      <c r="CC87" s="310"/>
      <c r="CD87" s="309"/>
      <c r="CE87" s="311"/>
      <c r="CF87" s="307"/>
      <c r="CG87" s="308"/>
      <c r="CH87" s="309"/>
      <c r="CI87" s="309"/>
      <c r="CJ87" s="310"/>
      <c r="CK87" s="310"/>
      <c r="CL87" s="309"/>
      <c r="CM87" s="311"/>
      <c r="CN87" s="307"/>
      <c r="CO87" s="308"/>
      <c r="CP87" s="309"/>
      <c r="CQ87" s="309"/>
      <c r="CR87" s="310"/>
      <c r="CS87" s="310"/>
      <c r="CT87" s="309"/>
      <c r="CU87" s="311"/>
      <c r="CV87" s="307"/>
      <c r="CW87" s="308"/>
      <c r="CX87" s="309"/>
      <c r="CY87" s="309"/>
      <c r="CZ87" s="310"/>
      <c r="DA87" s="310"/>
      <c r="DB87" s="309"/>
      <c r="DC87" s="311"/>
      <c r="DD87" s="307"/>
      <c r="DE87" s="308"/>
      <c r="DF87" s="309"/>
      <c r="DG87" s="309"/>
      <c r="DH87" s="310"/>
      <c r="DI87" s="310"/>
      <c r="DJ87" s="309"/>
      <c r="DK87" s="311"/>
      <c r="DL87" s="307"/>
      <c r="DM87" s="308"/>
      <c r="DN87" s="309"/>
      <c r="DO87" s="309"/>
      <c r="DP87" s="310"/>
      <c r="DQ87" s="310"/>
      <c r="DR87" s="309"/>
      <c r="DS87" s="311"/>
      <c r="DT87" s="307"/>
      <c r="DU87" s="308"/>
      <c r="DV87" s="309"/>
      <c r="DW87" s="309"/>
      <c r="DX87" s="310"/>
      <c r="DY87" s="310"/>
      <c r="DZ87" s="309"/>
      <c r="EA87" s="311"/>
      <c r="EB87" s="307"/>
      <c r="EC87" s="308"/>
      <c r="ED87" s="309"/>
      <c r="EE87" s="309"/>
      <c r="EF87" s="310"/>
      <c r="EG87" s="310"/>
      <c r="EH87" s="309"/>
      <c r="EI87" s="311"/>
      <c r="EJ87" s="307"/>
      <c r="EK87" s="308"/>
      <c r="EL87" s="309"/>
      <c r="EM87" s="309"/>
      <c r="EN87" s="310"/>
      <c r="EO87" s="310"/>
      <c r="EP87" s="309"/>
      <c r="EQ87" s="311"/>
      <c r="ER87" s="307"/>
      <c r="ES87" s="308"/>
      <c r="ET87" s="309"/>
      <c r="EU87" s="309"/>
      <c r="EV87" s="310"/>
      <c r="EW87" s="310"/>
      <c r="EX87" s="309"/>
      <c r="EY87" s="311"/>
      <c r="EZ87" s="307"/>
      <c r="FA87" s="308"/>
      <c r="FB87" s="309"/>
      <c r="FC87" s="309"/>
      <c r="FD87" s="310"/>
      <c r="FE87" s="310"/>
      <c r="FF87" s="309"/>
      <c r="FG87" s="311"/>
      <c r="FH87" s="307"/>
      <c r="FI87" s="308"/>
      <c r="FJ87" s="309"/>
      <c r="FK87" s="309"/>
      <c r="FL87" s="310"/>
      <c r="FM87" s="310"/>
      <c r="FN87" s="309"/>
      <c r="FO87" s="311"/>
      <c r="FP87" s="307"/>
      <c r="FQ87" s="308"/>
      <c r="FR87" s="309"/>
      <c r="FS87" s="309"/>
      <c r="FT87" s="310"/>
      <c r="FU87" s="310"/>
      <c r="FV87" s="309"/>
      <c r="FW87" s="311"/>
      <c r="FX87" s="307"/>
      <c r="FY87" s="308"/>
      <c r="FZ87" s="309"/>
      <c r="GA87" s="309"/>
      <c r="GB87" s="310"/>
      <c r="GC87" s="310"/>
      <c r="GD87" s="309"/>
      <c r="GE87" s="311"/>
      <c r="GF87" s="307"/>
      <c r="GG87" s="308"/>
      <c r="GH87" s="309"/>
      <c r="GI87" s="309"/>
      <c r="GJ87" s="310"/>
      <c r="GK87" s="310"/>
      <c r="GL87" s="309"/>
      <c r="GM87" s="311"/>
      <c r="GN87" s="307"/>
      <c r="GO87" s="308"/>
      <c r="GP87" s="309"/>
      <c r="GQ87" s="309"/>
      <c r="GR87" s="310"/>
      <c r="GS87" s="310"/>
      <c r="GT87" s="309"/>
      <c r="GU87" s="311"/>
      <c r="GV87" s="307"/>
      <c r="GW87" s="308"/>
      <c r="GX87" s="309"/>
      <c r="GY87" s="309"/>
      <c r="GZ87" s="310"/>
      <c r="HA87" s="310"/>
      <c r="HB87" s="309"/>
      <c r="HC87" s="311"/>
      <c r="HD87" s="307"/>
      <c r="HE87" s="308"/>
      <c r="HF87" s="309"/>
      <c r="HG87" s="309"/>
      <c r="HH87" s="310"/>
      <c r="HI87" s="310"/>
      <c r="HJ87" s="309"/>
      <c r="HK87" s="311"/>
      <c r="HL87" s="307"/>
      <c r="HM87" s="308"/>
      <c r="HN87" s="309"/>
      <c r="HO87" s="309"/>
      <c r="HP87" s="310"/>
      <c r="HQ87" s="310"/>
      <c r="HR87" s="309"/>
      <c r="HS87" s="311"/>
      <c r="HT87" s="307"/>
      <c r="HU87" s="308"/>
      <c r="HV87" s="309"/>
      <c r="HW87" s="309"/>
      <c r="HX87" s="310"/>
      <c r="HY87" s="310"/>
      <c r="HZ87" s="309"/>
      <c r="IA87" s="311"/>
      <c r="IB87" s="307"/>
      <c r="IC87" s="308"/>
      <c r="ID87" s="309"/>
      <c r="IE87" s="309"/>
      <c r="IF87" s="310"/>
      <c r="IG87" s="310"/>
      <c r="IH87" s="309"/>
      <c r="II87" s="311"/>
      <c r="IJ87" s="307"/>
      <c r="IK87" s="308"/>
      <c r="IL87" s="309"/>
      <c r="IM87" s="309"/>
      <c r="IN87" s="310"/>
      <c r="IO87" s="310"/>
      <c r="IP87" s="309"/>
      <c r="IQ87" s="311"/>
      <c r="IR87" s="307"/>
      <c r="IS87" s="308"/>
    </row>
    <row r="88" spans="1:253" s="306" customFormat="1" ht="25.5">
      <c r="A88" s="300"/>
      <c r="B88" s="379" t="s">
        <v>478</v>
      </c>
      <c r="C88" s="312"/>
      <c r="D88" s="271"/>
      <c r="E88" s="635"/>
      <c r="F88" s="627"/>
      <c r="G88" s="622"/>
      <c r="H88" s="623"/>
      <c r="I88" s="624"/>
      <c r="J88" s="625"/>
      <c r="K88" s="678"/>
      <c r="L88" s="307"/>
      <c r="M88" s="308"/>
      <c r="N88" s="309"/>
      <c r="O88" s="309"/>
      <c r="P88" s="310"/>
      <c r="Q88" s="310"/>
      <c r="R88" s="309"/>
      <c r="S88" s="311"/>
      <c r="T88" s="307"/>
      <c r="U88" s="308"/>
      <c r="V88" s="309"/>
      <c r="W88" s="309"/>
      <c r="X88" s="310"/>
      <c r="Y88" s="310"/>
      <c r="Z88" s="309"/>
      <c r="AA88" s="311"/>
      <c r="AB88" s="307"/>
      <c r="AC88" s="308"/>
      <c r="AD88" s="309"/>
      <c r="AE88" s="309"/>
      <c r="AF88" s="310"/>
      <c r="AG88" s="310"/>
      <c r="AH88" s="309"/>
      <c r="AI88" s="311"/>
      <c r="AJ88" s="307"/>
      <c r="AK88" s="308"/>
      <c r="AL88" s="309"/>
      <c r="AM88" s="309"/>
      <c r="AN88" s="310"/>
      <c r="AO88" s="310"/>
      <c r="AP88" s="309"/>
      <c r="AQ88" s="311"/>
      <c r="AR88" s="307"/>
      <c r="AS88" s="308"/>
      <c r="AT88" s="309"/>
      <c r="AU88" s="309"/>
      <c r="AV88" s="310"/>
      <c r="AW88" s="310"/>
      <c r="AX88" s="309"/>
      <c r="AY88" s="311"/>
      <c r="AZ88" s="307"/>
      <c r="BA88" s="308"/>
      <c r="BB88" s="309"/>
      <c r="BC88" s="309"/>
      <c r="BD88" s="310"/>
      <c r="BE88" s="310"/>
      <c r="BF88" s="309"/>
      <c r="BG88" s="311"/>
      <c r="BH88" s="307"/>
      <c r="BI88" s="308"/>
      <c r="BJ88" s="309"/>
      <c r="BK88" s="309"/>
      <c r="BL88" s="310"/>
      <c r="BM88" s="310"/>
      <c r="BN88" s="309"/>
      <c r="BO88" s="311"/>
      <c r="BP88" s="307"/>
      <c r="BQ88" s="308"/>
      <c r="BR88" s="309"/>
      <c r="BS88" s="309"/>
      <c r="BT88" s="310"/>
      <c r="BU88" s="310"/>
      <c r="BV88" s="309"/>
      <c r="BW88" s="311"/>
      <c r="BX88" s="307"/>
      <c r="BY88" s="308"/>
      <c r="BZ88" s="309"/>
      <c r="CA88" s="309"/>
      <c r="CB88" s="310"/>
      <c r="CC88" s="310"/>
      <c r="CD88" s="309"/>
      <c r="CE88" s="311"/>
      <c r="CF88" s="307"/>
      <c r="CG88" s="308"/>
      <c r="CH88" s="309"/>
      <c r="CI88" s="309"/>
      <c r="CJ88" s="310"/>
      <c r="CK88" s="310"/>
      <c r="CL88" s="309"/>
      <c r="CM88" s="311"/>
      <c r="CN88" s="307"/>
      <c r="CO88" s="308"/>
      <c r="CP88" s="309"/>
      <c r="CQ88" s="309"/>
      <c r="CR88" s="310"/>
      <c r="CS88" s="310"/>
      <c r="CT88" s="309"/>
      <c r="CU88" s="311"/>
      <c r="CV88" s="307"/>
      <c r="CW88" s="308"/>
      <c r="CX88" s="309"/>
      <c r="CY88" s="309"/>
      <c r="CZ88" s="310"/>
      <c r="DA88" s="310"/>
      <c r="DB88" s="309"/>
      <c r="DC88" s="311"/>
      <c r="DD88" s="307"/>
      <c r="DE88" s="308"/>
      <c r="DF88" s="309"/>
      <c r="DG88" s="309"/>
      <c r="DH88" s="310"/>
      <c r="DI88" s="310"/>
      <c r="DJ88" s="309"/>
      <c r="DK88" s="311"/>
      <c r="DL88" s="307"/>
      <c r="DM88" s="308"/>
      <c r="DN88" s="309"/>
      <c r="DO88" s="309"/>
      <c r="DP88" s="310"/>
      <c r="DQ88" s="310"/>
      <c r="DR88" s="309"/>
      <c r="DS88" s="311"/>
      <c r="DT88" s="307"/>
      <c r="DU88" s="308"/>
      <c r="DV88" s="309"/>
      <c r="DW88" s="309"/>
      <c r="DX88" s="310"/>
      <c r="DY88" s="310"/>
      <c r="DZ88" s="309"/>
      <c r="EA88" s="311"/>
      <c r="EB88" s="307"/>
      <c r="EC88" s="308"/>
      <c r="ED88" s="309"/>
      <c r="EE88" s="309"/>
      <c r="EF88" s="310"/>
      <c r="EG88" s="310"/>
      <c r="EH88" s="309"/>
      <c r="EI88" s="311"/>
      <c r="EJ88" s="307"/>
      <c r="EK88" s="308"/>
      <c r="EL88" s="309"/>
      <c r="EM88" s="309"/>
      <c r="EN88" s="310"/>
      <c r="EO88" s="310"/>
      <c r="EP88" s="309"/>
      <c r="EQ88" s="311"/>
      <c r="ER88" s="307"/>
      <c r="ES88" s="308"/>
      <c r="ET88" s="309"/>
      <c r="EU88" s="309"/>
      <c r="EV88" s="310"/>
      <c r="EW88" s="310"/>
      <c r="EX88" s="309"/>
      <c r="EY88" s="311"/>
      <c r="EZ88" s="307"/>
      <c r="FA88" s="308"/>
      <c r="FB88" s="309"/>
      <c r="FC88" s="309"/>
      <c r="FD88" s="310"/>
      <c r="FE88" s="310"/>
      <c r="FF88" s="309"/>
      <c r="FG88" s="311"/>
      <c r="FH88" s="307"/>
      <c r="FI88" s="308"/>
      <c r="FJ88" s="309"/>
      <c r="FK88" s="309"/>
      <c r="FL88" s="310"/>
      <c r="FM88" s="310"/>
      <c r="FN88" s="309"/>
      <c r="FO88" s="311"/>
      <c r="FP88" s="307"/>
      <c r="FQ88" s="308"/>
      <c r="FR88" s="309"/>
      <c r="FS88" s="309"/>
      <c r="FT88" s="310"/>
      <c r="FU88" s="310"/>
      <c r="FV88" s="309"/>
      <c r="FW88" s="311"/>
      <c r="FX88" s="307"/>
      <c r="FY88" s="308"/>
      <c r="FZ88" s="309"/>
      <c r="GA88" s="309"/>
      <c r="GB88" s="310"/>
      <c r="GC88" s="310"/>
      <c r="GD88" s="309"/>
      <c r="GE88" s="311"/>
      <c r="GF88" s="307"/>
      <c r="GG88" s="308"/>
      <c r="GH88" s="309"/>
      <c r="GI88" s="309"/>
      <c r="GJ88" s="310"/>
      <c r="GK88" s="310"/>
      <c r="GL88" s="309"/>
      <c r="GM88" s="311"/>
      <c r="GN88" s="307"/>
      <c r="GO88" s="308"/>
      <c r="GP88" s="309"/>
      <c r="GQ88" s="309"/>
      <c r="GR88" s="310"/>
      <c r="GS88" s="310"/>
      <c r="GT88" s="309"/>
      <c r="GU88" s="311"/>
      <c r="GV88" s="307"/>
      <c r="GW88" s="308"/>
      <c r="GX88" s="309"/>
      <c r="GY88" s="309"/>
      <c r="GZ88" s="310"/>
      <c r="HA88" s="310"/>
      <c r="HB88" s="309"/>
      <c r="HC88" s="311"/>
      <c r="HD88" s="307"/>
      <c r="HE88" s="308"/>
      <c r="HF88" s="309"/>
      <c r="HG88" s="309"/>
      <c r="HH88" s="310"/>
      <c r="HI88" s="310"/>
      <c r="HJ88" s="309"/>
      <c r="HK88" s="311"/>
      <c r="HL88" s="307"/>
      <c r="HM88" s="308"/>
      <c r="HN88" s="309"/>
      <c r="HO88" s="309"/>
      <c r="HP88" s="310"/>
      <c r="HQ88" s="310"/>
      <c r="HR88" s="309"/>
      <c r="HS88" s="311"/>
      <c r="HT88" s="307"/>
      <c r="HU88" s="308"/>
      <c r="HV88" s="309"/>
      <c r="HW88" s="309"/>
      <c r="HX88" s="310"/>
      <c r="HY88" s="310"/>
      <c r="HZ88" s="309"/>
      <c r="IA88" s="311"/>
      <c r="IB88" s="307"/>
      <c r="IC88" s="308"/>
      <c r="ID88" s="309"/>
      <c r="IE88" s="309"/>
      <c r="IF88" s="310"/>
      <c r="IG88" s="310"/>
      <c r="IH88" s="309"/>
      <c r="II88" s="311"/>
      <c r="IJ88" s="307"/>
      <c r="IK88" s="308"/>
      <c r="IL88" s="309"/>
      <c r="IM88" s="309"/>
      <c r="IN88" s="310"/>
      <c r="IO88" s="310"/>
      <c r="IP88" s="309"/>
      <c r="IQ88" s="311"/>
      <c r="IR88" s="307"/>
      <c r="IS88" s="308"/>
    </row>
    <row r="89" spans="1:253" s="306" customFormat="1" ht="13.5">
      <c r="A89" s="300"/>
      <c r="B89" s="374" t="s">
        <v>501</v>
      </c>
      <c r="C89" s="312" t="s">
        <v>459</v>
      </c>
      <c r="D89" s="271">
        <f>2.08*3.3+4.3*2+2.6*1.3/2+(1.86+2.14)*3.96</f>
        <v>32.994</v>
      </c>
      <c r="E89" s="637"/>
      <c r="F89" s="637"/>
      <c r="G89" s="637"/>
      <c r="H89" s="637"/>
      <c r="I89" s="624"/>
      <c r="J89" s="625"/>
      <c r="K89" s="678"/>
      <c r="L89" s="307"/>
      <c r="M89" s="308"/>
      <c r="N89" s="309"/>
      <c r="O89" s="309"/>
      <c r="P89" s="310"/>
      <c r="Q89" s="310"/>
      <c r="R89" s="309"/>
      <c r="S89" s="311"/>
      <c r="T89" s="307"/>
      <c r="U89" s="308"/>
      <c r="V89" s="309"/>
      <c r="W89" s="309"/>
      <c r="X89" s="310"/>
      <c r="Y89" s="310"/>
      <c r="Z89" s="309"/>
      <c r="AA89" s="311"/>
      <c r="AB89" s="307"/>
      <c r="AC89" s="308"/>
      <c r="AD89" s="309"/>
      <c r="AE89" s="309"/>
      <c r="AF89" s="310"/>
      <c r="AG89" s="310"/>
      <c r="AH89" s="309"/>
      <c r="AI89" s="311"/>
      <c r="AJ89" s="307"/>
      <c r="AK89" s="308"/>
      <c r="AL89" s="309"/>
      <c r="AM89" s="309"/>
      <c r="AN89" s="310"/>
      <c r="AO89" s="310"/>
      <c r="AP89" s="309"/>
      <c r="AQ89" s="311"/>
      <c r="AR89" s="307"/>
      <c r="AS89" s="308"/>
      <c r="AT89" s="309"/>
      <c r="AU89" s="309"/>
      <c r="AV89" s="310"/>
      <c r="AW89" s="310"/>
      <c r="AX89" s="309"/>
      <c r="AY89" s="311"/>
      <c r="AZ89" s="307"/>
      <c r="BA89" s="308"/>
      <c r="BB89" s="309"/>
      <c r="BC89" s="309"/>
      <c r="BD89" s="310"/>
      <c r="BE89" s="310"/>
      <c r="BF89" s="309"/>
      <c r="BG89" s="311"/>
      <c r="BH89" s="307"/>
      <c r="BI89" s="308"/>
      <c r="BJ89" s="309"/>
      <c r="BK89" s="309"/>
      <c r="BL89" s="310"/>
      <c r="BM89" s="310"/>
      <c r="BN89" s="309"/>
      <c r="BO89" s="311"/>
      <c r="BP89" s="307"/>
      <c r="BQ89" s="308"/>
      <c r="BR89" s="309"/>
      <c r="BS89" s="309"/>
      <c r="BT89" s="310"/>
      <c r="BU89" s="310"/>
      <c r="BV89" s="309"/>
      <c r="BW89" s="311"/>
      <c r="BX89" s="307"/>
      <c r="BY89" s="308"/>
      <c r="BZ89" s="309"/>
      <c r="CA89" s="309"/>
      <c r="CB89" s="310"/>
      <c r="CC89" s="310"/>
      <c r="CD89" s="309"/>
      <c r="CE89" s="311"/>
      <c r="CF89" s="307"/>
      <c r="CG89" s="308"/>
      <c r="CH89" s="309"/>
      <c r="CI89" s="309"/>
      <c r="CJ89" s="310"/>
      <c r="CK89" s="310"/>
      <c r="CL89" s="309"/>
      <c r="CM89" s="311"/>
      <c r="CN89" s="307"/>
      <c r="CO89" s="308"/>
      <c r="CP89" s="309"/>
      <c r="CQ89" s="309"/>
      <c r="CR89" s="310"/>
      <c r="CS89" s="310"/>
      <c r="CT89" s="309"/>
      <c r="CU89" s="311"/>
      <c r="CV89" s="307"/>
      <c r="CW89" s="308"/>
      <c r="CX89" s="309"/>
      <c r="CY89" s="309"/>
      <c r="CZ89" s="310"/>
      <c r="DA89" s="310"/>
      <c r="DB89" s="309"/>
      <c r="DC89" s="311"/>
      <c r="DD89" s="307"/>
      <c r="DE89" s="308"/>
      <c r="DF89" s="309"/>
      <c r="DG89" s="309"/>
      <c r="DH89" s="310"/>
      <c r="DI89" s="310"/>
      <c r="DJ89" s="309"/>
      <c r="DK89" s="311"/>
      <c r="DL89" s="307"/>
      <c r="DM89" s="308"/>
      <c r="DN89" s="309"/>
      <c r="DO89" s="309"/>
      <c r="DP89" s="310"/>
      <c r="DQ89" s="310"/>
      <c r="DR89" s="309"/>
      <c r="DS89" s="311"/>
      <c r="DT89" s="307"/>
      <c r="DU89" s="308"/>
      <c r="DV89" s="309"/>
      <c r="DW89" s="309"/>
      <c r="DX89" s="310"/>
      <c r="DY89" s="310"/>
      <c r="DZ89" s="309"/>
      <c r="EA89" s="311"/>
      <c r="EB89" s="307"/>
      <c r="EC89" s="308"/>
      <c r="ED89" s="309"/>
      <c r="EE89" s="309"/>
      <c r="EF89" s="310"/>
      <c r="EG89" s="310"/>
      <c r="EH89" s="309"/>
      <c r="EI89" s="311"/>
      <c r="EJ89" s="307"/>
      <c r="EK89" s="308"/>
      <c r="EL89" s="309"/>
      <c r="EM89" s="309"/>
      <c r="EN89" s="310"/>
      <c r="EO89" s="310"/>
      <c r="EP89" s="309"/>
      <c r="EQ89" s="311"/>
      <c r="ER89" s="307"/>
      <c r="ES89" s="308"/>
      <c r="ET89" s="309"/>
      <c r="EU89" s="309"/>
      <c r="EV89" s="310"/>
      <c r="EW89" s="310"/>
      <c r="EX89" s="309"/>
      <c r="EY89" s="311"/>
      <c r="EZ89" s="307"/>
      <c r="FA89" s="308"/>
      <c r="FB89" s="309"/>
      <c r="FC89" s="309"/>
      <c r="FD89" s="310"/>
      <c r="FE89" s="310"/>
      <c r="FF89" s="309"/>
      <c r="FG89" s="311"/>
      <c r="FH89" s="307"/>
      <c r="FI89" s="308"/>
      <c r="FJ89" s="309"/>
      <c r="FK89" s="309"/>
      <c r="FL89" s="310"/>
      <c r="FM89" s="310"/>
      <c r="FN89" s="309"/>
      <c r="FO89" s="311"/>
      <c r="FP89" s="307"/>
      <c r="FQ89" s="308"/>
      <c r="FR89" s="309"/>
      <c r="FS89" s="309"/>
      <c r="FT89" s="310"/>
      <c r="FU89" s="310"/>
      <c r="FV89" s="309"/>
      <c r="FW89" s="311"/>
      <c r="FX89" s="307"/>
      <c r="FY89" s="308"/>
      <c r="FZ89" s="309"/>
      <c r="GA89" s="309"/>
      <c r="GB89" s="310"/>
      <c r="GC89" s="310"/>
      <c r="GD89" s="309"/>
      <c r="GE89" s="311"/>
      <c r="GF89" s="307"/>
      <c r="GG89" s="308"/>
      <c r="GH89" s="309"/>
      <c r="GI89" s="309"/>
      <c r="GJ89" s="310"/>
      <c r="GK89" s="310"/>
      <c r="GL89" s="309"/>
      <c r="GM89" s="311"/>
      <c r="GN89" s="307"/>
      <c r="GO89" s="308"/>
      <c r="GP89" s="309"/>
      <c r="GQ89" s="309"/>
      <c r="GR89" s="310"/>
      <c r="GS89" s="310"/>
      <c r="GT89" s="309"/>
      <c r="GU89" s="311"/>
      <c r="GV89" s="307"/>
      <c r="GW89" s="308"/>
      <c r="GX89" s="309"/>
      <c r="GY89" s="309"/>
      <c r="GZ89" s="310"/>
      <c r="HA89" s="310"/>
      <c r="HB89" s="309"/>
      <c r="HC89" s="311"/>
      <c r="HD89" s="307"/>
      <c r="HE89" s="308"/>
      <c r="HF89" s="309"/>
      <c r="HG89" s="309"/>
      <c r="HH89" s="310"/>
      <c r="HI89" s="310"/>
      <c r="HJ89" s="309"/>
      <c r="HK89" s="311"/>
      <c r="HL89" s="307"/>
      <c r="HM89" s="308"/>
      <c r="HN89" s="309"/>
      <c r="HO89" s="309"/>
      <c r="HP89" s="310"/>
      <c r="HQ89" s="310"/>
      <c r="HR89" s="309"/>
      <c r="HS89" s="311"/>
      <c r="HT89" s="307"/>
      <c r="HU89" s="308"/>
      <c r="HV89" s="309"/>
      <c r="HW89" s="309"/>
      <c r="HX89" s="310"/>
      <c r="HY89" s="310"/>
      <c r="HZ89" s="309"/>
      <c r="IA89" s="311"/>
      <c r="IB89" s="307"/>
      <c r="IC89" s="308"/>
      <c r="ID89" s="309"/>
      <c r="IE89" s="309"/>
      <c r="IF89" s="310"/>
      <c r="IG89" s="310"/>
      <c r="IH89" s="309"/>
      <c r="II89" s="311"/>
      <c r="IJ89" s="307"/>
      <c r="IK89" s="308"/>
      <c r="IL89" s="309"/>
      <c r="IM89" s="309"/>
      <c r="IN89" s="310"/>
      <c r="IO89" s="310"/>
      <c r="IP89" s="309"/>
      <c r="IQ89" s="311"/>
      <c r="IR89" s="307"/>
      <c r="IS89" s="308"/>
    </row>
    <row r="90" spans="1:253" s="306" customFormat="1" ht="13.5">
      <c r="A90" s="300"/>
      <c r="B90" s="374" t="s">
        <v>502</v>
      </c>
      <c r="C90" s="312" t="s">
        <v>459</v>
      </c>
      <c r="D90" s="271">
        <f>0.9*2</f>
        <v>1.8</v>
      </c>
      <c r="E90" s="635"/>
      <c r="F90" s="627"/>
      <c r="G90" s="622"/>
      <c r="H90" s="623"/>
      <c r="I90" s="624"/>
      <c r="J90" s="625"/>
      <c r="K90" s="678"/>
      <c r="L90" s="307"/>
      <c r="M90" s="308"/>
      <c r="N90" s="309"/>
      <c r="O90" s="309"/>
      <c r="P90" s="310"/>
      <c r="Q90" s="310"/>
      <c r="R90" s="309"/>
      <c r="S90" s="311"/>
      <c r="T90" s="307"/>
      <c r="U90" s="308"/>
      <c r="V90" s="309"/>
      <c r="W90" s="309"/>
      <c r="X90" s="310"/>
      <c r="Y90" s="310"/>
      <c r="Z90" s="309"/>
      <c r="AA90" s="311"/>
      <c r="AB90" s="307"/>
      <c r="AC90" s="308"/>
      <c r="AD90" s="309"/>
      <c r="AE90" s="309"/>
      <c r="AF90" s="310"/>
      <c r="AG90" s="310"/>
      <c r="AH90" s="309"/>
      <c r="AI90" s="311"/>
      <c r="AJ90" s="307"/>
      <c r="AK90" s="308"/>
      <c r="AL90" s="309"/>
      <c r="AM90" s="309"/>
      <c r="AN90" s="310"/>
      <c r="AO90" s="310"/>
      <c r="AP90" s="309"/>
      <c r="AQ90" s="311"/>
      <c r="AR90" s="307"/>
      <c r="AS90" s="308"/>
      <c r="AT90" s="309"/>
      <c r="AU90" s="309"/>
      <c r="AV90" s="310"/>
      <c r="AW90" s="310"/>
      <c r="AX90" s="309"/>
      <c r="AY90" s="311"/>
      <c r="AZ90" s="307"/>
      <c r="BA90" s="308"/>
      <c r="BB90" s="309"/>
      <c r="BC90" s="309"/>
      <c r="BD90" s="310"/>
      <c r="BE90" s="310"/>
      <c r="BF90" s="309"/>
      <c r="BG90" s="311"/>
      <c r="BH90" s="307"/>
      <c r="BI90" s="308"/>
      <c r="BJ90" s="309"/>
      <c r="BK90" s="309"/>
      <c r="BL90" s="310"/>
      <c r="BM90" s="310"/>
      <c r="BN90" s="309"/>
      <c r="BO90" s="311"/>
      <c r="BP90" s="307"/>
      <c r="BQ90" s="308"/>
      <c r="BR90" s="309"/>
      <c r="BS90" s="309"/>
      <c r="BT90" s="310"/>
      <c r="BU90" s="310"/>
      <c r="BV90" s="309"/>
      <c r="BW90" s="311"/>
      <c r="BX90" s="307"/>
      <c r="BY90" s="308"/>
      <c r="BZ90" s="309"/>
      <c r="CA90" s="309"/>
      <c r="CB90" s="310"/>
      <c r="CC90" s="310"/>
      <c r="CD90" s="309"/>
      <c r="CE90" s="311"/>
      <c r="CF90" s="307"/>
      <c r="CG90" s="308"/>
      <c r="CH90" s="309"/>
      <c r="CI90" s="309"/>
      <c r="CJ90" s="310"/>
      <c r="CK90" s="310"/>
      <c r="CL90" s="309"/>
      <c r="CM90" s="311"/>
      <c r="CN90" s="307"/>
      <c r="CO90" s="308"/>
      <c r="CP90" s="309"/>
      <c r="CQ90" s="309"/>
      <c r="CR90" s="310"/>
      <c r="CS90" s="310"/>
      <c r="CT90" s="309"/>
      <c r="CU90" s="311"/>
      <c r="CV90" s="307"/>
      <c r="CW90" s="308"/>
      <c r="CX90" s="309"/>
      <c r="CY90" s="309"/>
      <c r="CZ90" s="310"/>
      <c r="DA90" s="310"/>
      <c r="DB90" s="309"/>
      <c r="DC90" s="311"/>
      <c r="DD90" s="307"/>
      <c r="DE90" s="308"/>
      <c r="DF90" s="309"/>
      <c r="DG90" s="309"/>
      <c r="DH90" s="310"/>
      <c r="DI90" s="310"/>
      <c r="DJ90" s="309"/>
      <c r="DK90" s="311"/>
      <c r="DL90" s="307"/>
      <c r="DM90" s="308"/>
      <c r="DN90" s="309"/>
      <c r="DO90" s="309"/>
      <c r="DP90" s="310"/>
      <c r="DQ90" s="310"/>
      <c r="DR90" s="309"/>
      <c r="DS90" s="311"/>
      <c r="DT90" s="307"/>
      <c r="DU90" s="308"/>
      <c r="DV90" s="309"/>
      <c r="DW90" s="309"/>
      <c r="DX90" s="310"/>
      <c r="DY90" s="310"/>
      <c r="DZ90" s="309"/>
      <c r="EA90" s="311"/>
      <c r="EB90" s="307"/>
      <c r="EC90" s="308"/>
      <c r="ED90" s="309"/>
      <c r="EE90" s="309"/>
      <c r="EF90" s="310"/>
      <c r="EG90" s="310"/>
      <c r="EH90" s="309"/>
      <c r="EI90" s="311"/>
      <c r="EJ90" s="307"/>
      <c r="EK90" s="308"/>
      <c r="EL90" s="309"/>
      <c r="EM90" s="309"/>
      <c r="EN90" s="310"/>
      <c r="EO90" s="310"/>
      <c r="EP90" s="309"/>
      <c r="EQ90" s="311"/>
      <c r="ER90" s="307"/>
      <c r="ES90" s="308"/>
      <c r="ET90" s="309"/>
      <c r="EU90" s="309"/>
      <c r="EV90" s="310"/>
      <c r="EW90" s="310"/>
      <c r="EX90" s="309"/>
      <c r="EY90" s="311"/>
      <c r="EZ90" s="307"/>
      <c r="FA90" s="308"/>
      <c r="FB90" s="309"/>
      <c r="FC90" s="309"/>
      <c r="FD90" s="310"/>
      <c r="FE90" s="310"/>
      <c r="FF90" s="309"/>
      <c r="FG90" s="311"/>
      <c r="FH90" s="307"/>
      <c r="FI90" s="308"/>
      <c r="FJ90" s="309"/>
      <c r="FK90" s="309"/>
      <c r="FL90" s="310"/>
      <c r="FM90" s="310"/>
      <c r="FN90" s="309"/>
      <c r="FO90" s="311"/>
      <c r="FP90" s="307"/>
      <c r="FQ90" s="308"/>
      <c r="FR90" s="309"/>
      <c r="FS90" s="309"/>
      <c r="FT90" s="310"/>
      <c r="FU90" s="310"/>
      <c r="FV90" s="309"/>
      <c r="FW90" s="311"/>
      <c r="FX90" s="307"/>
      <c r="FY90" s="308"/>
      <c r="FZ90" s="309"/>
      <c r="GA90" s="309"/>
      <c r="GB90" s="310"/>
      <c r="GC90" s="310"/>
      <c r="GD90" s="309"/>
      <c r="GE90" s="311"/>
      <c r="GF90" s="307"/>
      <c r="GG90" s="308"/>
      <c r="GH90" s="309"/>
      <c r="GI90" s="309"/>
      <c r="GJ90" s="310"/>
      <c r="GK90" s="310"/>
      <c r="GL90" s="309"/>
      <c r="GM90" s="311"/>
      <c r="GN90" s="307"/>
      <c r="GO90" s="308"/>
      <c r="GP90" s="309"/>
      <c r="GQ90" s="309"/>
      <c r="GR90" s="310"/>
      <c r="GS90" s="310"/>
      <c r="GT90" s="309"/>
      <c r="GU90" s="311"/>
      <c r="GV90" s="307"/>
      <c r="GW90" s="308"/>
      <c r="GX90" s="309"/>
      <c r="GY90" s="309"/>
      <c r="GZ90" s="310"/>
      <c r="HA90" s="310"/>
      <c r="HB90" s="309"/>
      <c r="HC90" s="311"/>
      <c r="HD90" s="307"/>
      <c r="HE90" s="308"/>
      <c r="HF90" s="309"/>
      <c r="HG90" s="309"/>
      <c r="HH90" s="310"/>
      <c r="HI90" s="310"/>
      <c r="HJ90" s="309"/>
      <c r="HK90" s="311"/>
      <c r="HL90" s="307"/>
      <c r="HM90" s="308"/>
      <c r="HN90" s="309"/>
      <c r="HO90" s="309"/>
      <c r="HP90" s="310"/>
      <c r="HQ90" s="310"/>
      <c r="HR90" s="309"/>
      <c r="HS90" s="311"/>
      <c r="HT90" s="307"/>
      <c r="HU90" s="308"/>
      <c r="HV90" s="309"/>
      <c r="HW90" s="309"/>
      <c r="HX90" s="310"/>
      <c r="HY90" s="310"/>
      <c r="HZ90" s="309"/>
      <c r="IA90" s="311"/>
      <c r="IB90" s="307"/>
      <c r="IC90" s="308"/>
      <c r="ID90" s="309"/>
      <c r="IE90" s="309"/>
      <c r="IF90" s="310"/>
      <c r="IG90" s="310"/>
      <c r="IH90" s="309"/>
      <c r="II90" s="311"/>
      <c r="IJ90" s="307"/>
      <c r="IK90" s="308"/>
      <c r="IL90" s="309"/>
      <c r="IM90" s="309"/>
      <c r="IN90" s="310"/>
      <c r="IO90" s="310"/>
      <c r="IP90" s="309"/>
      <c r="IQ90" s="311"/>
      <c r="IR90" s="307"/>
      <c r="IS90" s="308"/>
    </row>
    <row r="91" spans="1:253" s="306" customFormat="1" ht="13.5">
      <c r="A91" s="300"/>
      <c r="B91" s="374" t="s">
        <v>465</v>
      </c>
      <c r="C91" s="312" t="s">
        <v>459</v>
      </c>
      <c r="D91" s="271">
        <f>D89-D90</f>
        <v>31.194</v>
      </c>
      <c r="E91" s="635">
        <v>0</v>
      </c>
      <c r="F91" s="627">
        <f>D91*E91</f>
        <v>0</v>
      </c>
      <c r="G91" s="622"/>
      <c r="H91" s="623">
        <v>4.5</v>
      </c>
      <c r="I91" s="624"/>
      <c r="J91" s="625">
        <f>E91*1.2</f>
        <v>0</v>
      </c>
      <c r="K91" s="678">
        <f>D91*J91</f>
        <v>0</v>
      </c>
      <c r="L91" s="307"/>
      <c r="M91" s="308"/>
      <c r="N91" s="309"/>
      <c r="O91" s="309"/>
      <c r="P91" s="310"/>
      <c r="Q91" s="310"/>
      <c r="R91" s="309"/>
      <c r="S91" s="311"/>
      <c r="T91" s="307"/>
      <c r="U91" s="308"/>
      <c r="V91" s="309"/>
      <c r="W91" s="309"/>
      <c r="X91" s="310"/>
      <c r="Y91" s="310"/>
      <c r="Z91" s="309"/>
      <c r="AA91" s="311"/>
      <c r="AB91" s="307"/>
      <c r="AC91" s="308"/>
      <c r="AD91" s="309"/>
      <c r="AE91" s="309"/>
      <c r="AF91" s="310"/>
      <c r="AG91" s="310"/>
      <c r="AH91" s="309"/>
      <c r="AI91" s="311"/>
      <c r="AJ91" s="307"/>
      <c r="AK91" s="308"/>
      <c r="AL91" s="309"/>
      <c r="AM91" s="309"/>
      <c r="AN91" s="310"/>
      <c r="AO91" s="310"/>
      <c r="AP91" s="309"/>
      <c r="AQ91" s="311"/>
      <c r="AR91" s="307"/>
      <c r="AS91" s="308"/>
      <c r="AT91" s="309"/>
      <c r="AU91" s="309"/>
      <c r="AV91" s="310"/>
      <c r="AW91" s="310"/>
      <c r="AX91" s="309"/>
      <c r="AY91" s="311"/>
      <c r="AZ91" s="307"/>
      <c r="BA91" s="308"/>
      <c r="BB91" s="309"/>
      <c r="BC91" s="309"/>
      <c r="BD91" s="310"/>
      <c r="BE91" s="310"/>
      <c r="BF91" s="309"/>
      <c r="BG91" s="311"/>
      <c r="BH91" s="307"/>
      <c r="BI91" s="308"/>
      <c r="BJ91" s="309"/>
      <c r="BK91" s="309"/>
      <c r="BL91" s="310"/>
      <c r="BM91" s="310"/>
      <c r="BN91" s="309"/>
      <c r="BO91" s="311"/>
      <c r="BP91" s="307"/>
      <c r="BQ91" s="308"/>
      <c r="BR91" s="309"/>
      <c r="BS91" s="309"/>
      <c r="BT91" s="310"/>
      <c r="BU91" s="310"/>
      <c r="BV91" s="309"/>
      <c r="BW91" s="311"/>
      <c r="BX91" s="307"/>
      <c r="BY91" s="308"/>
      <c r="BZ91" s="309"/>
      <c r="CA91" s="309"/>
      <c r="CB91" s="310"/>
      <c r="CC91" s="310"/>
      <c r="CD91" s="309"/>
      <c r="CE91" s="311"/>
      <c r="CF91" s="307"/>
      <c r="CG91" s="308"/>
      <c r="CH91" s="309"/>
      <c r="CI91" s="309"/>
      <c r="CJ91" s="310"/>
      <c r="CK91" s="310"/>
      <c r="CL91" s="309"/>
      <c r="CM91" s="311"/>
      <c r="CN91" s="307"/>
      <c r="CO91" s="308"/>
      <c r="CP91" s="309"/>
      <c r="CQ91" s="309"/>
      <c r="CR91" s="310"/>
      <c r="CS91" s="310"/>
      <c r="CT91" s="309"/>
      <c r="CU91" s="311"/>
      <c r="CV91" s="307"/>
      <c r="CW91" s="308"/>
      <c r="CX91" s="309"/>
      <c r="CY91" s="309"/>
      <c r="CZ91" s="310"/>
      <c r="DA91" s="310"/>
      <c r="DB91" s="309"/>
      <c r="DC91" s="311"/>
      <c r="DD91" s="307"/>
      <c r="DE91" s="308"/>
      <c r="DF91" s="309"/>
      <c r="DG91" s="309"/>
      <c r="DH91" s="310"/>
      <c r="DI91" s="310"/>
      <c r="DJ91" s="309"/>
      <c r="DK91" s="311"/>
      <c r="DL91" s="307"/>
      <c r="DM91" s="308"/>
      <c r="DN91" s="309"/>
      <c r="DO91" s="309"/>
      <c r="DP91" s="310"/>
      <c r="DQ91" s="310"/>
      <c r="DR91" s="309"/>
      <c r="DS91" s="311"/>
      <c r="DT91" s="307"/>
      <c r="DU91" s="308"/>
      <c r="DV91" s="309"/>
      <c r="DW91" s="309"/>
      <c r="DX91" s="310"/>
      <c r="DY91" s="310"/>
      <c r="DZ91" s="309"/>
      <c r="EA91" s="311"/>
      <c r="EB91" s="307"/>
      <c r="EC91" s="308"/>
      <c r="ED91" s="309"/>
      <c r="EE91" s="309"/>
      <c r="EF91" s="310"/>
      <c r="EG91" s="310"/>
      <c r="EH91" s="309"/>
      <c r="EI91" s="311"/>
      <c r="EJ91" s="307"/>
      <c r="EK91" s="308"/>
      <c r="EL91" s="309"/>
      <c r="EM91" s="309"/>
      <c r="EN91" s="310"/>
      <c r="EO91" s="310"/>
      <c r="EP91" s="309"/>
      <c r="EQ91" s="311"/>
      <c r="ER91" s="307"/>
      <c r="ES91" s="308"/>
      <c r="ET91" s="309"/>
      <c r="EU91" s="309"/>
      <c r="EV91" s="310"/>
      <c r="EW91" s="310"/>
      <c r="EX91" s="309"/>
      <c r="EY91" s="311"/>
      <c r="EZ91" s="307"/>
      <c r="FA91" s="308"/>
      <c r="FB91" s="309"/>
      <c r="FC91" s="309"/>
      <c r="FD91" s="310"/>
      <c r="FE91" s="310"/>
      <c r="FF91" s="309"/>
      <c r="FG91" s="311"/>
      <c r="FH91" s="307"/>
      <c r="FI91" s="308"/>
      <c r="FJ91" s="309"/>
      <c r="FK91" s="309"/>
      <c r="FL91" s="310"/>
      <c r="FM91" s="310"/>
      <c r="FN91" s="309"/>
      <c r="FO91" s="311"/>
      <c r="FP91" s="307"/>
      <c r="FQ91" s="308"/>
      <c r="FR91" s="309"/>
      <c r="FS91" s="309"/>
      <c r="FT91" s="310"/>
      <c r="FU91" s="310"/>
      <c r="FV91" s="309"/>
      <c r="FW91" s="311"/>
      <c r="FX91" s="307"/>
      <c r="FY91" s="308"/>
      <c r="FZ91" s="309"/>
      <c r="GA91" s="309"/>
      <c r="GB91" s="310"/>
      <c r="GC91" s="310"/>
      <c r="GD91" s="309"/>
      <c r="GE91" s="311"/>
      <c r="GF91" s="307"/>
      <c r="GG91" s="308"/>
      <c r="GH91" s="309"/>
      <c r="GI91" s="309"/>
      <c r="GJ91" s="310"/>
      <c r="GK91" s="310"/>
      <c r="GL91" s="309"/>
      <c r="GM91" s="311"/>
      <c r="GN91" s="307"/>
      <c r="GO91" s="308"/>
      <c r="GP91" s="309"/>
      <c r="GQ91" s="309"/>
      <c r="GR91" s="310"/>
      <c r="GS91" s="310"/>
      <c r="GT91" s="309"/>
      <c r="GU91" s="311"/>
      <c r="GV91" s="307"/>
      <c r="GW91" s="308"/>
      <c r="GX91" s="309"/>
      <c r="GY91" s="309"/>
      <c r="GZ91" s="310"/>
      <c r="HA91" s="310"/>
      <c r="HB91" s="309"/>
      <c r="HC91" s="311"/>
      <c r="HD91" s="307"/>
      <c r="HE91" s="308"/>
      <c r="HF91" s="309"/>
      <c r="HG91" s="309"/>
      <c r="HH91" s="310"/>
      <c r="HI91" s="310"/>
      <c r="HJ91" s="309"/>
      <c r="HK91" s="311"/>
      <c r="HL91" s="307"/>
      <c r="HM91" s="308"/>
      <c r="HN91" s="309"/>
      <c r="HO91" s="309"/>
      <c r="HP91" s="310"/>
      <c r="HQ91" s="310"/>
      <c r="HR91" s="309"/>
      <c r="HS91" s="311"/>
      <c r="HT91" s="307"/>
      <c r="HU91" s="308"/>
      <c r="HV91" s="309"/>
      <c r="HW91" s="309"/>
      <c r="HX91" s="310"/>
      <c r="HY91" s="310"/>
      <c r="HZ91" s="309"/>
      <c r="IA91" s="311"/>
      <c r="IB91" s="307"/>
      <c r="IC91" s="308"/>
      <c r="ID91" s="309"/>
      <c r="IE91" s="309"/>
      <c r="IF91" s="310"/>
      <c r="IG91" s="310"/>
      <c r="IH91" s="309"/>
      <c r="II91" s="311"/>
      <c r="IJ91" s="307"/>
      <c r="IK91" s="308"/>
      <c r="IL91" s="309"/>
      <c r="IM91" s="309"/>
      <c r="IN91" s="310"/>
      <c r="IO91" s="310"/>
      <c r="IP91" s="309"/>
      <c r="IQ91" s="311"/>
      <c r="IR91" s="307"/>
      <c r="IS91" s="308"/>
    </row>
    <row r="92" spans="1:253" s="306" customFormat="1" ht="51">
      <c r="A92" s="368">
        <v>2.07</v>
      </c>
      <c r="B92" s="379" t="s">
        <v>708</v>
      </c>
      <c r="C92" s="312"/>
      <c r="D92" s="271"/>
      <c r="E92" s="635"/>
      <c r="F92" s="627"/>
      <c r="G92" s="622"/>
      <c r="H92" s="623"/>
      <c r="I92" s="624"/>
      <c r="J92" s="625"/>
      <c r="K92" s="678"/>
      <c r="L92" s="307"/>
      <c r="M92" s="308"/>
      <c r="N92" s="309"/>
      <c r="O92" s="309"/>
      <c r="P92" s="310"/>
      <c r="Q92" s="310"/>
      <c r="R92" s="309"/>
      <c r="S92" s="311"/>
      <c r="T92" s="307"/>
      <c r="U92" s="308"/>
      <c r="V92" s="309"/>
      <c r="W92" s="309"/>
      <c r="X92" s="310"/>
      <c r="Y92" s="310"/>
      <c r="Z92" s="309"/>
      <c r="AA92" s="311"/>
      <c r="AB92" s="307"/>
      <c r="AC92" s="308"/>
      <c r="AD92" s="309"/>
      <c r="AE92" s="309"/>
      <c r="AF92" s="310"/>
      <c r="AG92" s="310"/>
      <c r="AH92" s="309"/>
      <c r="AI92" s="311"/>
      <c r="AJ92" s="307"/>
      <c r="AK92" s="308"/>
      <c r="AL92" s="309"/>
      <c r="AM92" s="309"/>
      <c r="AN92" s="310"/>
      <c r="AO92" s="310"/>
      <c r="AP92" s="309"/>
      <c r="AQ92" s="311"/>
      <c r="AR92" s="307"/>
      <c r="AS92" s="308"/>
      <c r="AT92" s="309"/>
      <c r="AU92" s="309"/>
      <c r="AV92" s="310"/>
      <c r="AW92" s="310"/>
      <c r="AX92" s="309"/>
      <c r="AY92" s="311"/>
      <c r="AZ92" s="307"/>
      <c r="BA92" s="308"/>
      <c r="BB92" s="309"/>
      <c r="BC92" s="309"/>
      <c r="BD92" s="310"/>
      <c r="BE92" s="310"/>
      <c r="BF92" s="309"/>
      <c r="BG92" s="311"/>
      <c r="BH92" s="307"/>
      <c r="BI92" s="308"/>
      <c r="BJ92" s="309"/>
      <c r="BK92" s="309"/>
      <c r="BL92" s="310"/>
      <c r="BM92" s="310"/>
      <c r="BN92" s="309"/>
      <c r="BO92" s="311"/>
      <c r="BP92" s="307"/>
      <c r="BQ92" s="308"/>
      <c r="BR92" s="309"/>
      <c r="BS92" s="309"/>
      <c r="BT92" s="310"/>
      <c r="BU92" s="310"/>
      <c r="BV92" s="309"/>
      <c r="BW92" s="311"/>
      <c r="BX92" s="307"/>
      <c r="BY92" s="308"/>
      <c r="BZ92" s="309"/>
      <c r="CA92" s="309"/>
      <c r="CB92" s="310"/>
      <c r="CC92" s="310"/>
      <c r="CD92" s="309"/>
      <c r="CE92" s="311"/>
      <c r="CF92" s="307"/>
      <c r="CG92" s="308"/>
      <c r="CH92" s="309"/>
      <c r="CI92" s="309"/>
      <c r="CJ92" s="310"/>
      <c r="CK92" s="310"/>
      <c r="CL92" s="309"/>
      <c r="CM92" s="311"/>
      <c r="CN92" s="307"/>
      <c r="CO92" s="308"/>
      <c r="CP92" s="309"/>
      <c r="CQ92" s="309"/>
      <c r="CR92" s="310"/>
      <c r="CS92" s="310"/>
      <c r="CT92" s="309"/>
      <c r="CU92" s="311"/>
      <c r="CV92" s="307"/>
      <c r="CW92" s="308"/>
      <c r="CX92" s="309"/>
      <c r="CY92" s="309"/>
      <c r="CZ92" s="310"/>
      <c r="DA92" s="310"/>
      <c r="DB92" s="309"/>
      <c r="DC92" s="311"/>
      <c r="DD92" s="307"/>
      <c r="DE92" s="308"/>
      <c r="DF92" s="309"/>
      <c r="DG92" s="309"/>
      <c r="DH92" s="310"/>
      <c r="DI92" s="310"/>
      <c r="DJ92" s="309"/>
      <c r="DK92" s="311"/>
      <c r="DL92" s="307"/>
      <c r="DM92" s="308"/>
      <c r="DN92" s="309"/>
      <c r="DO92" s="309"/>
      <c r="DP92" s="310"/>
      <c r="DQ92" s="310"/>
      <c r="DR92" s="309"/>
      <c r="DS92" s="311"/>
      <c r="DT92" s="307"/>
      <c r="DU92" s="308"/>
      <c r="DV92" s="309"/>
      <c r="DW92" s="309"/>
      <c r="DX92" s="310"/>
      <c r="DY92" s="310"/>
      <c r="DZ92" s="309"/>
      <c r="EA92" s="311"/>
      <c r="EB92" s="307"/>
      <c r="EC92" s="308"/>
      <c r="ED92" s="309"/>
      <c r="EE92" s="309"/>
      <c r="EF92" s="310"/>
      <c r="EG92" s="310"/>
      <c r="EH92" s="309"/>
      <c r="EI92" s="311"/>
      <c r="EJ92" s="307"/>
      <c r="EK92" s="308"/>
      <c r="EL92" s="309"/>
      <c r="EM92" s="309"/>
      <c r="EN92" s="310"/>
      <c r="EO92" s="310"/>
      <c r="EP92" s="309"/>
      <c r="EQ92" s="311"/>
      <c r="ER92" s="307"/>
      <c r="ES92" s="308"/>
      <c r="ET92" s="309"/>
      <c r="EU92" s="309"/>
      <c r="EV92" s="310"/>
      <c r="EW92" s="310"/>
      <c r="EX92" s="309"/>
      <c r="EY92" s="311"/>
      <c r="EZ92" s="307"/>
      <c r="FA92" s="308"/>
      <c r="FB92" s="309"/>
      <c r="FC92" s="309"/>
      <c r="FD92" s="310"/>
      <c r="FE92" s="310"/>
      <c r="FF92" s="309"/>
      <c r="FG92" s="311"/>
      <c r="FH92" s="307"/>
      <c r="FI92" s="308"/>
      <c r="FJ92" s="309"/>
      <c r="FK92" s="309"/>
      <c r="FL92" s="310"/>
      <c r="FM92" s="310"/>
      <c r="FN92" s="309"/>
      <c r="FO92" s="311"/>
      <c r="FP92" s="307"/>
      <c r="FQ92" s="308"/>
      <c r="FR92" s="309"/>
      <c r="FS92" s="309"/>
      <c r="FT92" s="310"/>
      <c r="FU92" s="310"/>
      <c r="FV92" s="309"/>
      <c r="FW92" s="311"/>
      <c r="FX92" s="307"/>
      <c r="FY92" s="308"/>
      <c r="FZ92" s="309"/>
      <c r="GA92" s="309"/>
      <c r="GB92" s="310"/>
      <c r="GC92" s="310"/>
      <c r="GD92" s="309"/>
      <c r="GE92" s="311"/>
      <c r="GF92" s="307"/>
      <c r="GG92" s="308"/>
      <c r="GH92" s="309"/>
      <c r="GI92" s="309"/>
      <c r="GJ92" s="310"/>
      <c r="GK92" s="310"/>
      <c r="GL92" s="309"/>
      <c r="GM92" s="311"/>
      <c r="GN92" s="307"/>
      <c r="GO92" s="308"/>
      <c r="GP92" s="309"/>
      <c r="GQ92" s="309"/>
      <c r="GR92" s="310"/>
      <c r="GS92" s="310"/>
      <c r="GT92" s="309"/>
      <c r="GU92" s="311"/>
      <c r="GV92" s="307"/>
      <c r="GW92" s="308"/>
      <c r="GX92" s="309"/>
      <c r="GY92" s="309"/>
      <c r="GZ92" s="310"/>
      <c r="HA92" s="310"/>
      <c r="HB92" s="309"/>
      <c r="HC92" s="311"/>
      <c r="HD92" s="307"/>
      <c r="HE92" s="308"/>
      <c r="HF92" s="309"/>
      <c r="HG92" s="309"/>
      <c r="HH92" s="310"/>
      <c r="HI92" s="310"/>
      <c r="HJ92" s="309"/>
      <c r="HK92" s="311"/>
      <c r="HL92" s="307"/>
      <c r="HM92" s="308"/>
      <c r="HN92" s="309"/>
      <c r="HO92" s="309"/>
      <c r="HP92" s="310"/>
      <c r="HQ92" s="310"/>
      <c r="HR92" s="309"/>
      <c r="HS92" s="311"/>
      <c r="HT92" s="307"/>
      <c r="HU92" s="308"/>
      <c r="HV92" s="309"/>
      <c r="HW92" s="309"/>
      <c r="HX92" s="310"/>
      <c r="HY92" s="310"/>
      <c r="HZ92" s="309"/>
      <c r="IA92" s="311"/>
      <c r="IB92" s="307"/>
      <c r="IC92" s="308"/>
      <c r="ID92" s="309"/>
      <c r="IE92" s="309"/>
      <c r="IF92" s="310"/>
      <c r="IG92" s="310"/>
      <c r="IH92" s="309"/>
      <c r="II92" s="311"/>
      <c r="IJ92" s="307"/>
      <c r="IK92" s="308"/>
      <c r="IL92" s="309"/>
      <c r="IM92" s="309"/>
      <c r="IN92" s="310"/>
      <c r="IO92" s="310"/>
      <c r="IP92" s="309"/>
      <c r="IQ92" s="311"/>
      <c r="IR92" s="307"/>
      <c r="IS92" s="308"/>
    </row>
    <row r="93" spans="1:253" s="306" customFormat="1" ht="25.5">
      <c r="A93" s="300"/>
      <c r="B93" s="379" t="s">
        <v>478</v>
      </c>
      <c r="C93" s="312"/>
      <c r="D93" s="271"/>
      <c r="E93" s="635"/>
      <c r="F93" s="627"/>
      <c r="G93" s="622"/>
      <c r="H93" s="623"/>
      <c r="I93" s="624"/>
      <c r="J93" s="625"/>
      <c r="K93" s="678"/>
      <c r="L93" s="307"/>
      <c r="M93" s="308"/>
      <c r="N93" s="309"/>
      <c r="O93" s="309"/>
      <c r="P93" s="310"/>
      <c r="Q93" s="310"/>
      <c r="R93" s="309"/>
      <c r="S93" s="311"/>
      <c r="T93" s="307"/>
      <c r="U93" s="308"/>
      <c r="V93" s="309"/>
      <c r="W93" s="309"/>
      <c r="X93" s="310"/>
      <c r="Y93" s="310"/>
      <c r="Z93" s="309"/>
      <c r="AA93" s="311"/>
      <c r="AB93" s="307"/>
      <c r="AC93" s="308"/>
      <c r="AD93" s="309"/>
      <c r="AE93" s="309"/>
      <c r="AF93" s="310"/>
      <c r="AG93" s="310"/>
      <c r="AH93" s="309"/>
      <c r="AI93" s="311"/>
      <c r="AJ93" s="307"/>
      <c r="AK93" s="308"/>
      <c r="AL93" s="309"/>
      <c r="AM93" s="309"/>
      <c r="AN93" s="310"/>
      <c r="AO93" s="310"/>
      <c r="AP93" s="309"/>
      <c r="AQ93" s="311"/>
      <c r="AR93" s="307"/>
      <c r="AS93" s="308"/>
      <c r="AT93" s="309"/>
      <c r="AU93" s="309"/>
      <c r="AV93" s="310"/>
      <c r="AW93" s="310"/>
      <c r="AX93" s="309"/>
      <c r="AY93" s="311"/>
      <c r="AZ93" s="307"/>
      <c r="BA93" s="308"/>
      <c r="BB93" s="309"/>
      <c r="BC93" s="309"/>
      <c r="BD93" s="310"/>
      <c r="BE93" s="310"/>
      <c r="BF93" s="309"/>
      <c r="BG93" s="311"/>
      <c r="BH93" s="307"/>
      <c r="BI93" s="308"/>
      <c r="BJ93" s="309"/>
      <c r="BK93" s="309"/>
      <c r="BL93" s="310"/>
      <c r="BM93" s="310"/>
      <c r="BN93" s="309"/>
      <c r="BO93" s="311"/>
      <c r="BP93" s="307"/>
      <c r="BQ93" s="308"/>
      <c r="BR93" s="309"/>
      <c r="BS93" s="309"/>
      <c r="BT93" s="310"/>
      <c r="BU93" s="310"/>
      <c r="BV93" s="309"/>
      <c r="BW93" s="311"/>
      <c r="BX93" s="307"/>
      <c r="BY93" s="308"/>
      <c r="BZ93" s="309"/>
      <c r="CA93" s="309"/>
      <c r="CB93" s="310"/>
      <c r="CC93" s="310"/>
      <c r="CD93" s="309"/>
      <c r="CE93" s="311"/>
      <c r="CF93" s="307"/>
      <c r="CG93" s="308"/>
      <c r="CH93" s="309"/>
      <c r="CI93" s="309"/>
      <c r="CJ93" s="310"/>
      <c r="CK93" s="310"/>
      <c r="CL93" s="309"/>
      <c r="CM93" s="311"/>
      <c r="CN93" s="307"/>
      <c r="CO93" s="308"/>
      <c r="CP93" s="309"/>
      <c r="CQ93" s="309"/>
      <c r="CR93" s="310"/>
      <c r="CS93" s="310"/>
      <c r="CT93" s="309"/>
      <c r="CU93" s="311"/>
      <c r="CV93" s="307"/>
      <c r="CW93" s="308"/>
      <c r="CX93" s="309"/>
      <c r="CY93" s="309"/>
      <c r="CZ93" s="310"/>
      <c r="DA93" s="310"/>
      <c r="DB93" s="309"/>
      <c r="DC93" s="311"/>
      <c r="DD93" s="307"/>
      <c r="DE93" s="308"/>
      <c r="DF93" s="309"/>
      <c r="DG93" s="309"/>
      <c r="DH93" s="310"/>
      <c r="DI93" s="310"/>
      <c r="DJ93" s="309"/>
      <c r="DK93" s="311"/>
      <c r="DL93" s="307"/>
      <c r="DM93" s="308"/>
      <c r="DN93" s="309"/>
      <c r="DO93" s="309"/>
      <c r="DP93" s="310"/>
      <c r="DQ93" s="310"/>
      <c r="DR93" s="309"/>
      <c r="DS93" s="311"/>
      <c r="DT93" s="307"/>
      <c r="DU93" s="308"/>
      <c r="DV93" s="309"/>
      <c r="DW93" s="309"/>
      <c r="DX93" s="310"/>
      <c r="DY93" s="310"/>
      <c r="DZ93" s="309"/>
      <c r="EA93" s="311"/>
      <c r="EB93" s="307"/>
      <c r="EC93" s="308"/>
      <c r="ED93" s="309"/>
      <c r="EE93" s="309"/>
      <c r="EF93" s="310"/>
      <c r="EG93" s="310"/>
      <c r="EH93" s="309"/>
      <c r="EI93" s="311"/>
      <c r="EJ93" s="307"/>
      <c r="EK93" s="308"/>
      <c r="EL93" s="309"/>
      <c r="EM93" s="309"/>
      <c r="EN93" s="310"/>
      <c r="EO93" s="310"/>
      <c r="EP93" s="309"/>
      <c r="EQ93" s="311"/>
      <c r="ER93" s="307"/>
      <c r="ES93" s="308"/>
      <c r="ET93" s="309"/>
      <c r="EU93" s="309"/>
      <c r="EV93" s="310"/>
      <c r="EW93" s="310"/>
      <c r="EX93" s="309"/>
      <c r="EY93" s="311"/>
      <c r="EZ93" s="307"/>
      <c r="FA93" s="308"/>
      <c r="FB93" s="309"/>
      <c r="FC93" s="309"/>
      <c r="FD93" s="310"/>
      <c r="FE93" s="310"/>
      <c r="FF93" s="309"/>
      <c r="FG93" s="311"/>
      <c r="FH93" s="307"/>
      <c r="FI93" s="308"/>
      <c r="FJ93" s="309"/>
      <c r="FK93" s="309"/>
      <c r="FL93" s="310"/>
      <c r="FM93" s="310"/>
      <c r="FN93" s="309"/>
      <c r="FO93" s="311"/>
      <c r="FP93" s="307"/>
      <c r="FQ93" s="308"/>
      <c r="FR93" s="309"/>
      <c r="FS93" s="309"/>
      <c r="FT93" s="310"/>
      <c r="FU93" s="310"/>
      <c r="FV93" s="309"/>
      <c r="FW93" s="311"/>
      <c r="FX93" s="307"/>
      <c r="FY93" s="308"/>
      <c r="FZ93" s="309"/>
      <c r="GA93" s="309"/>
      <c r="GB93" s="310"/>
      <c r="GC93" s="310"/>
      <c r="GD93" s="309"/>
      <c r="GE93" s="311"/>
      <c r="GF93" s="307"/>
      <c r="GG93" s="308"/>
      <c r="GH93" s="309"/>
      <c r="GI93" s="309"/>
      <c r="GJ93" s="310"/>
      <c r="GK93" s="310"/>
      <c r="GL93" s="309"/>
      <c r="GM93" s="311"/>
      <c r="GN93" s="307"/>
      <c r="GO93" s="308"/>
      <c r="GP93" s="309"/>
      <c r="GQ93" s="309"/>
      <c r="GR93" s="310"/>
      <c r="GS93" s="310"/>
      <c r="GT93" s="309"/>
      <c r="GU93" s="311"/>
      <c r="GV93" s="307"/>
      <c r="GW93" s="308"/>
      <c r="GX93" s="309"/>
      <c r="GY93" s="309"/>
      <c r="GZ93" s="310"/>
      <c r="HA93" s="310"/>
      <c r="HB93" s="309"/>
      <c r="HC93" s="311"/>
      <c r="HD93" s="307"/>
      <c r="HE93" s="308"/>
      <c r="HF93" s="309"/>
      <c r="HG93" s="309"/>
      <c r="HH93" s="310"/>
      <c r="HI93" s="310"/>
      <c r="HJ93" s="309"/>
      <c r="HK93" s="311"/>
      <c r="HL93" s="307"/>
      <c r="HM93" s="308"/>
      <c r="HN93" s="309"/>
      <c r="HO93" s="309"/>
      <c r="HP93" s="310"/>
      <c r="HQ93" s="310"/>
      <c r="HR93" s="309"/>
      <c r="HS93" s="311"/>
      <c r="HT93" s="307"/>
      <c r="HU93" s="308"/>
      <c r="HV93" s="309"/>
      <c r="HW93" s="309"/>
      <c r="HX93" s="310"/>
      <c r="HY93" s="310"/>
      <c r="HZ93" s="309"/>
      <c r="IA93" s="311"/>
      <c r="IB93" s="307"/>
      <c r="IC93" s="308"/>
      <c r="ID93" s="309"/>
      <c r="IE93" s="309"/>
      <c r="IF93" s="310"/>
      <c r="IG93" s="310"/>
      <c r="IH93" s="309"/>
      <c r="II93" s="311"/>
      <c r="IJ93" s="307"/>
      <c r="IK93" s="308"/>
      <c r="IL93" s="309"/>
      <c r="IM93" s="309"/>
      <c r="IN93" s="310"/>
      <c r="IO93" s="310"/>
      <c r="IP93" s="309"/>
      <c r="IQ93" s="311"/>
      <c r="IR93" s="307"/>
      <c r="IS93" s="308"/>
    </row>
    <row r="94" spans="1:253" s="306" customFormat="1" ht="13.5">
      <c r="A94" s="300"/>
      <c r="B94" s="374" t="s">
        <v>503</v>
      </c>
      <c r="C94" s="312" t="s">
        <v>459</v>
      </c>
      <c r="D94" s="271">
        <f>6.7*2.55</f>
        <v>17.085</v>
      </c>
      <c r="E94" s="635">
        <v>0</v>
      </c>
      <c r="F94" s="627">
        <f>D94*E94</f>
        <v>0</v>
      </c>
      <c r="G94" s="622"/>
      <c r="H94" s="623">
        <v>5</v>
      </c>
      <c r="I94" s="624"/>
      <c r="J94" s="625">
        <f>E94*1.2</f>
        <v>0</v>
      </c>
      <c r="K94" s="678">
        <f>D94*J94</f>
        <v>0</v>
      </c>
      <c r="L94" s="307"/>
      <c r="M94" s="308"/>
      <c r="N94" s="309"/>
      <c r="O94" s="309"/>
      <c r="P94" s="310"/>
      <c r="Q94" s="310"/>
      <c r="R94" s="309"/>
      <c r="S94" s="311"/>
      <c r="T94" s="307"/>
      <c r="U94" s="308"/>
      <c r="V94" s="309"/>
      <c r="W94" s="309"/>
      <c r="X94" s="310"/>
      <c r="Y94" s="310"/>
      <c r="Z94" s="309"/>
      <c r="AA94" s="311"/>
      <c r="AB94" s="307"/>
      <c r="AC94" s="308"/>
      <c r="AD94" s="309"/>
      <c r="AE94" s="309"/>
      <c r="AF94" s="310"/>
      <c r="AG94" s="310"/>
      <c r="AH94" s="309"/>
      <c r="AI94" s="311"/>
      <c r="AJ94" s="307"/>
      <c r="AK94" s="308"/>
      <c r="AL94" s="309"/>
      <c r="AM94" s="309"/>
      <c r="AN94" s="310"/>
      <c r="AO94" s="310"/>
      <c r="AP94" s="309"/>
      <c r="AQ94" s="311"/>
      <c r="AR94" s="307"/>
      <c r="AS94" s="308"/>
      <c r="AT94" s="309"/>
      <c r="AU94" s="309"/>
      <c r="AV94" s="310"/>
      <c r="AW94" s="310"/>
      <c r="AX94" s="309"/>
      <c r="AY94" s="311"/>
      <c r="AZ94" s="307"/>
      <c r="BA94" s="308"/>
      <c r="BB94" s="309"/>
      <c r="BC94" s="309"/>
      <c r="BD94" s="310"/>
      <c r="BE94" s="310"/>
      <c r="BF94" s="309"/>
      <c r="BG94" s="311"/>
      <c r="BH94" s="307"/>
      <c r="BI94" s="308"/>
      <c r="BJ94" s="309"/>
      <c r="BK94" s="309"/>
      <c r="BL94" s="310"/>
      <c r="BM94" s="310"/>
      <c r="BN94" s="309"/>
      <c r="BO94" s="311"/>
      <c r="BP94" s="307"/>
      <c r="BQ94" s="308"/>
      <c r="BR94" s="309"/>
      <c r="BS94" s="309"/>
      <c r="BT94" s="310"/>
      <c r="BU94" s="310"/>
      <c r="BV94" s="309"/>
      <c r="BW94" s="311"/>
      <c r="BX94" s="307"/>
      <c r="BY94" s="308"/>
      <c r="BZ94" s="309"/>
      <c r="CA94" s="309"/>
      <c r="CB94" s="310"/>
      <c r="CC94" s="310"/>
      <c r="CD94" s="309"/>
      <c r="CE94" s="311"/>
      <c r="CF94" s="307"/>
      <c r="CG94" s="308"/>
      <c r="CH94" s="309"/>
      <c r="CI94" s="309"/>
      <c r="CJ94" s="310"/>
      <c r="CK94" s="310"/>
      <c r="CL94" s="309"/>
      <c r="CM94" s="311"/>
      <c r="CN94" s="307"/>
      <c r="CO94" s="308"/>
      <c r="CP94" s="309"/>
      <c r="CQ94" s="309"/>
      <c r="CR94" s="310"/>
      <c r="CS94" s="310"/>
      <c r="CT94" s="309"/>
      <c r="CU94" s="311"/>
      <c r="CV94" s="307"/>
      <c r="CW94" s="308"/>
      <c r="CX94" s="309"/>
      <c r="CY94" s="309"/>
      <c r="CZ94" s="310"/>
      <c r="DA94" s="310"/>
      <c r="DB94" s="309"/>
      <c r="DC94" s="311"/>
      <c r="DD94" s="307"/>
      <c r="DE94" s="308"/>
      <c r="DF94" s="309"/>
      <c r="DG94" s="309"/>
      <c r="DH94" s="310"/>
      <c r="DI94" s="310"/>
      <c r="DJ94" s="309"/>
      <c r="DK94" s="311"/>
      <c r="DL94" s="307"/>
      <c r="DM94" s="308"/>
      <c r="DN94" s="309"/>
      <c r="DO94" s="309"/>
      <c r="DP94" s="310"/>
      <c r="DQ94" s="310"/>
      <c r="DR94" s="309"/>
      <c r="DS94" s="311"/>
      <c r="DT94" s="307"/>
      <c r="DU94" s="308"/>
      <c r="DV94" s="309"/>
      <c r="DW94" s="309"/>
      <c r="DX94" s="310"/>
      <c r="DY94" s="310"/>
      <c r="DZ94" s="309"/>
      <c r="EA94" s="311"/>
      <c r="EB94" s="307"/>
      <c r="EC94" s="308"/>
      <c r="ED94" s="309"/>
      <c r="EE94" s="309"/>
      <c r="EF94" s="310"/>
      <c r="EG94" s="310"/>
      <c r="EH94" s="309"/>
      <c r="EI94" s="311"/>
      <c r="EJ94" s="307"/>
      <c r="EK94" s="308"/>
      <c r="EL94" s="309"/>
      <c r="EM94" s="309"/>
      <c r="EN94" s="310"/>
      <c r="EO94" s="310"/>
      <c r="EP94" s="309"/>
      <c r="EQ94" s="311"/>
      <c r="ER94" s="307"/>
      <c r="ES94" s="308"/>
      <c r="ET94" s="309"/>
      <c r="EU94" s="309"/>
      <c r="EV94" s="310"/>
      <c r="EW94" s="310"/>
      <c r="EX94" s="309"/>
      <c r="EY94" s="311"/>
      <c r="EZ94" s="307"/>
      <c r="FA94" s="308"/>
      <c r="FB94" s="309"/>
      <c r="FC94" s="309"/>
      <c r="FD94" s="310"/>
      <c r="FE94" s="310"/>
      <c r="FF94" s="309"/>
      <c r="FG94" s="311"/>
      <c r="FH94" s="307"/>
      <c r="FI94" s="308"/>
      <c r="FJ94" s="309"/>
      <c r="FK94" s="309"/>
      <c r="FL94" s="310"/>
      <c r="FM94" s="310"/>
      <c r="FN94" s="309"/>
      <c r="FO94" s="311"/>
      <c r="FP94" s="307"/>
      <c r="FQ94" s="308"/>
      <c r="FR94" s="309"/>
      <c r="FS94" s="309"/>
      <c r="FT94" s="310"/>
      <c r="FU94" s="310"/>
      <c r="FV94" s="309"/>
      <c r="FW94" s="311"/>
      <c r="FX94" s="307"/>
      <c r="FY94" s="308"/>
      <c r="FZ94" s="309"/>
      <c r="GA94" s="309"/>
      <c r="GB94" s="310"/>
      <c r="GC94" s="310"/>
      <c r="GD94" s="309"/>
      <c r="GE94" s="311"/>
      <c r="GF94" s="307"/>
      <c r="GG94" s="308"/>
      <c r="GH94" s="309"/>
      <c r="GI94" s="309"/>
      <c r="GJ94" s="310"/>
      <c r="GK94" s="310"/>
      <c r="GL94" s="309"/>
      <c r="GM94" s="311"/>
      <c r="GN94" s="307"/>
      <c r="GO94" s="308"/>
      <c r="GP94" s="309"/>
      <c r="GQ94" s="309"/>
      <c r="GR94" s="310"/>
      <c r="GS94" s="310"/>
      <c r="GT94" s="309"/>
      <c r="GU94" s="311"/>
      <c r="GV94" s="307"/>
      <c r="GW94" s="308"/>
      <c r="GX94" s="309"/>
      <c r="GY94" s="309"/>
      <c r="GZ94" s="310"/>
      <c r="HA94" s="310"/>
      <c r="HB94" s="309"/>
      <c r="HC94" s="311"/>
      <c r="HD94" s="307"/>
      <c r="HE94" s="308"/>
      <c r="HF94" s="309"/>
      <c r="HG94" s="309"/>
      <c r="HH94" s="310"/>
      <c r="HI94" s="310"/>
      <c r="HJ94" s="309"/>
      <c r="HK94" s="311"/>
      <c r="HL94" s="307"/>
      <c r="HM94" s="308"/>
      <c r="HN94" s="309"/>
      <c r="HO94" s="309"/>
      <c r="HP94" s="310"/>
      <c r="HQ94" s="310"/>
      <c r="HR94" s="309"/>
      <c r="HS94" s="311"/>
      <c r="HT94" s="307"/>
      <c r="HU94" s="308"/>
      <c r="HV94" s="309"/>
      <c r="HW94" s="309"/>
      <c r="HX94" s="310"/>
      <c r="HY94" s="310"/>
      <c r="HZ94" s="309"/>
      <c r="IA94" s="311"/>
      <c r="IB94" s="307"/>
      <c r="IC94" s="308"/>
      <c r="ID94" s="309"/>
      <c r="IE94" s="309"/>
      <c r="IF94" s="310"/>
      <c r="IG94" s="310"/>
      <c r="IH94" s="309"/>
      <c r="II94" s="311"/>
      <c r="IJ94" s="307"/>
      <c r="IK94" s="308"/>
      <c r="IL94" s="309"/>
      <c r="IM94" s="309"/>
      <c r="IN94" s="310"/>
      <c r="IO94" s="310"/>
      <c r="IP94" s="309"/>
      <c r="IQ94" s="311"/>
      <c r="IR94" s="307"/>
      <c r="IS94" s="308"/>
    </row>
    <row r="95" spans="1:253" s="306" customFormat="1" ht="51">
      <c r="A95" s="368">
        <v>2.08</v>
      </c>
      <c r="B95" s="378" t="s">
        <v>709</v>
      </c>
      <c r="C95" s="312"/>
      <c r="D95" s="271"/>
      <c r="E95" s="635"/>
      <c r="F95" s="627"/>
      <c r="G95" s="622"/>
      <c r="H95" s="623"/>
      <c r="I95" s="624"/>
      <c r="J95" s="625"/>
      <c r="K95" s="678"/>
      <c r="L95" s="307"/>
      <c r="M95" s="308"/>
      <c r="N95" s="309"/>
      <c r="O95" s="309"/>
      <c r="P95" s="310"/>
      <c r="Q95" s="310"/>
      <c r="R95" s="309"/>
      <c r="S95" s="311"/>
      <c r="T95" s="307"/>
      <c r="U95" s="308"/>
      <c r="V95" s="309"/>
      <c r="W95" s="309"/>
      <c r="X95" s="310"/>
      <c r="Y95" s="310"/>
      <c r="Z95" s="309"/>
      <c r="AA95" s="311"/>
      <c r="AB95" s="307"/>
      <c r="AC95" s="308"/>
      <c r="AD95" s="309"/>
      <c r="AE95" s="309"/>
      <c r="AF95" s="310"/>
      <c r="AG95" s="310"/>
      <c r="AH95" s="309"/>
      <c r="AI95" s="311"/>
      <c r="AJ95" s="307"/>
      <c r="AK95" s="308"/>
      <c r="AL95" s="309"/>
      <c r="AM95" s="309"/>
      <c r="AN95" s="310"/>
      <c r="AO95" s="310"/>
      <c r="AP95" s="309"/>
      <c r="AQ95" s="311"/>
      <c r="AR95" s="307"/>
      <c r="AS95" s="308"/>
      <c r="AT95" s="309"/>
      <c r="AU95" s="309"/>
      <c r="AV95" s="310"/>
      <c r="AW95" s="310"/>
      <c r="AX95" s="309"/>
      <c r="AY95" s="311"/>
      <c r="AZ95" s="307"/>
      <c r="BA95" s="308"/>
      <c r="BB95" s="309"/>
      <c r="BC95" s="309"/>
      <c r="BD95" s="310"/>
      <c r="BE95" s="310"/>
      <c r="BF95" s="309"/>
      <c r="BG95" s="311"/>
      <c r="BH95" s="307"/>
      <c r="BI95" s="308"/>
      <c r="BJ95" s="309"/>
      <c r="BK95" s="309"/>
      <c r="BL95" s="310"/>
      <c r="BM95" s="310"/>
      <c r="BN95" s="309"/>
      <c r="BO95" s="311"/>
      <c r="BP95" s="307"/>
      <c r="BQ95" s="308"/>
      <c r="BR95" s="309"/>
      <c r="BS95" s="309"/>
      <c r="BT95" s="310"/>
      <c r="BU95" s="310"/>
      <c r="BV95" s="309"/>
      <c r="BW95" s="311"/>
      <c r="BX95" s="307"/>
      <c r="BY95" s="308"/>
      <c r="BZ95" s="309"/>
      <c r="CA95" s="309"/>
      <c r="CB95" s="310"/>
      <c r="CC95" s="310"/>
      <c r="CD95" s="309"/>
      <c r="CE95" s="311"/>
      <c r="CF95" s="307"/>
      <c r="CG95" s="308"/>
      <c r="CH95" s="309"/>
      <c r="CI95" s="309"/>
      <c r="CJ95" s="310"/>
      <c r="CK95" s="310"/>
      <c r="CL95" s="309"/>
      <c r="CM95" s="311"/>
      <c r="CN95" s="307"/>
      <c r="CO95" s="308"/>
      <c r="CP95" s="309"/>
      <c r="CQ95" s="309"/>
      <c r="CR95" s="310"/>
      <c r="CS95" s="310"/>
      <c r="CT95" s="309"/>
      <c r="CU95" s="311"/>
      <c r="CV95" s="307"/>
      <c r="CW95" s="308"/>
      <c r="CX95" s="309"/>
      <c r="CY95" s="309"/>
      <c r="CZ95" s="310"/>
      <c r="DA95" s="310"/>
      <c r="DB95" s="309"/>
      <c r="DC95" s="311"/>
      <c r="DD95" s="307"/>
      <c r="DE95" s="308"/>
      <c r="DF95" s="309"/>
      <c r="DG95" s="309"/>
      <c r="DH95" s="310"/>
      <c r="DI95" s="310"/>
      <c r="DJ95" s="309"/>
      <c r="DK95" s="311"/>
      <c r="DL95" s="307"/>
      <c r="DM95" s="308"/>
      <c r="DN95" s="309"/>
      <c r="DO95" s="309"/>
      <c r="DP95" s="310"/>
      <c r="DQ95" s="310"/>
      <c r="DR95" s="309"/>
      <c r="DS95" s="311"/>
      <c r="DT95" s="307"/>
      <c r="DU95" s="308"/>
      <c r="DV95" s="309"/>
      <c r="DW95" s="309"/>
      <c r="DX95" s="310"/>
      <c r="DY95" s="310"/>
      <c r="DZ95" s="309"/>
      <c r="EA95" s="311"/>
      <c r="EB95" s="307"/>
      <c r="EC95" s="308"/>
      <c r="ED95" s="309"/>
      <c r="EE95" s="309"/>
      <c r="EF95" s="310"/>
      <c r="EG95" s="310"/>
      <c r="EH95" s="309"/>
      <c r="EI95" s="311"/>
      <c r="EJ95" s="307"/>
      <c r="EK95" s="308"/>
      <c r="EL95" s="309"/>
      <c r="EM95" s="309"/>
      <c r="EN95" s="310"/>
      <c r="EO95" s="310"/>
      <c r="EP95" s="309"/>
      <c r="EQ95" s="311"/>
      <c r="ER95" s="307"/>
      <c r="ES95" s="308"/>
      <c r="ET95" s="309"/>
      <c r="EU95" s="309"/>
      <c r="EV95" s="310"/>
      <c r="EW95" s="310"/>
      <c r="EX95" s="309"/>
      <c r="EY95" s="311"/>
      <c r="EZ95" s="307"/>
      <c r="FA95" s="308"/>
      <c r="FB95" s="309"/>
      <c r="FC95" s="309"/>
      <c r="FD95" s="310"/>
      <c r="FE95" s="310"/>
      <c r="FF95" s="309"/>
      <c r="FG95" s="311"/>
      <c r="FH95" s="307"/>
      <c r="FI95" s="308"/>
      <c r="FJ95" s="309"/>
      <c r="FK95" s="309"/>
      <c r="FL95" s="310"/>
      <c r="FM95" s="310"/>
      <c r="FN95" s="309"/>
      <c r="FO95" s="311"/>
      <c r="FP95" s="307"/>
      <c r="FQ95" s="308"/>
      <c r="FR95" s="309"/>
      <c r="FS95" s="309"/>
      <c r="FT95" s="310"/>
      <c r="FU95" s="310"/>
      <c r="FV95" s="309"/>
      <c r="FW95" s="311"/>
      <c r="FX95" s="307"/>
      <c r="FY95" s="308"/>
      <c r="FZ95" s="309"/>
      <c r="GA95" s="309"/>
      <c r="GB95" s="310"/>
      <c r="GC95" s="310"/>
      <c r="GD95" s="309"/>
      <c r="GE95" s="311"/>
      <c r="GF95" s="307"/>
      <c r="GG95" s="308"/>
      <c r="GH95" s="309"/>
      <c r="GI95" s="309"/>
      <c r="GJ95" s="310"/>
      <c r="GK95" s="310"/>
      <c r="GL95" s="309"/>
      <c r="GM95" s="311"/>
      <c r="GN95" s="307"/>
      <c r="GO95" s="308"/>
      <c r="GP95" s="309"/>
      <c r="GQ95" s="309"/>
      <c r="GR95" s="310"/>
      <c r="GS95" s="310"/>
      <c r="GT95" s="309"/>
      <c r="GU95" s="311"/>
      <c r="GV95" s="307"/>
      <c r="GW95" s="308"/>
      <c r="GX95" s="309"/>
      <c r="GY95" s="309"/>
      <c r="GZ95" s="310"/>
      <c r="HA95" s="310"/>
      <c r="HB95" s="309"/>
      <c r="HC95" s="311"/>
      <c r="HD95" s="307"/>
      <c r="HE95" s="308"/>
      <c r="HF95" s="309"/>
      <c r="HG95" s="309"/>
      <c r="HH95" s="310"/>
      <c r="HI95" s="310"/>
      <c r="HJ95" s="309"/>
      <c r="HK95" s="311"/>
      <c r="HL95" s="307"/>
      <c r="HM95" s="308"/>
      <c r="HN95" s="309"/>
      <c r="HO95" s="309"/>
      <c r="HP95" s="310"/>
      <c r="HQ95" s="310"/>
      <c r="HR95" s="309"/>
      <c r="HS95" s="311"/>
      <c r="HT95" s="307"/>
      <c r="HU95" s="308"/>
      <c r="HV95" s="309"/>
      <c r="HW95" s="309"/>
      <c r="HX95" s="310"/>
      <c r="HY95" s="310"/>
      <c r="HZ95" s="309"/>
      <c r="IA95" s="311"/>
      <c r="IB95" s="307"/>
      <c r="IC95" s="308"/>
      <c r="ID95" s="309"/>
      <c r="IE95" s="309"/>
      <c r="IF95" s="310"/>
      <c r="IG95" s="310"/>
      <c r="IH95" s="309"/>
      <c r="II95" s="311"/>
      <c r="IJ95" s="307"/>
      <c r="IK95" s="308"/>
      <c r="IL95" s="309"/>
      <c r="IM95" s="309"/>
      <c r="IN95" s="310"/>
      <c r="IO95" s="310"/>
      <c r="IP95" s="309"/>
      <c r="IQ95" s="311"/>
      <c r="IR95" s="307"/>
      <c r="IS95" s="308"/>
    </row>
    <row r="96" spans="1:253" s="306" customFormat="1" ht="25.5">
      <c r="A96" s="300"/>
      <c r="B96" s="379" t="s">
        <v>478</v>
      </c>
      <c r="C96" s="312"/>
      <c r="D96" s="271"/>
      <c r="E96" s="635"/>
      <c r="F96" s="627"/>
      <c r="G96" s="622"/>
      <c r="H96" s="623"/>
      <c r="I96" s="624"/>
      <c r="J96" s="625"/>
      <c r="K96" s="678"/>
      <c r="L96" s="307"/>
      <c r="M96" s="308"/>
      <c r="N96" s="309"/>
      <c r="O96" s="309"/>
      <c r="P96" s="310"/>
      <c r="Q96" s="310"/>
      <c r="R96" s="309"/>
      <c r="S96" s="311"/>
      <c r="T96" s="307"/>
      <c r="U96" s="308"/>
      <c r="V96" s="309"/>
      <c r="W96" s="309"/>
      <c r="X96" s="310"/>
      <c r="Y96" s="310"/>
      <c r="Z96" s="309"/>
      <c r="AA96" s="311"/>
      <c r="AB96" s="307"/>
      <c r="AC96" s="308"/>
      <c r="AD96" s="309"/>
      <c r="AE96" s="309"/>
      <c r="AF96" s="310"/>
      <c r="AG96" s="310"/>
      <c r="AH96" s="309"/>
      <c r="AI96" s="311"/>
      <c r="AJ96" s="307"/>
      <c r="AK96" s="308"/>
      <c r="AL96" s="309"/>
      <c r="AM96" s="309"/>
      <c r="AN96" s="310"/>
      <c r="AO96" s="310"/>
      <c r="AP96" s="309"/>
      <c r="AQ96" s="311"/>
      <c r="AR96" s="307"/>
      <c r="AS96" s="308"/>
      <c r="AT96" s="309"/>
      <c r="AU96" s="309"/>
      <c r="AV96" s="310"/>
      <c r="AW96" s="310"/>
      <c r="AX96" s="309"/>
      <c r="AY96" s="311"/>
      <c r="AZ96" s="307"/>
      <c r="BA96" s="308"/>
      <c r="BB96" s="309"/>
      <c r="BC96" s="309"/>
      <c r="BD96" s="310"/>
      <c r="BE96" s="310"/>
      <c r="BF96" s="309"/>
      <c r="BG96" s="311"/>
      <c r="BH96" s="307"/>
      <c r="BI96" s="308"/>
      <c r="BJ96" s="309"/>
      <c r="BK96" s="309"/>
      <c r="BL96" s="310"/>
      <c r="BM96" s="310"/>
      <c r="BN96" s="309"/>
      <c r="BO96" s="311"/>
      <c r="BP96" s="307"/>
      <c r="BQ96" s="308"/>
      <c r="BR96" s="309"/>
      <c r="BS96" s="309"/>
      <c r="BT96" s="310"/>
      <c r="BU96" s="310"/>
      <c r="BV96" s="309"/>
      <c r="BW96" s="311"/>
      <c r="BX96" s="307"/>
      <c r="BY96" s="308"/>
      <c r="BZ96" s="309"/>
      <c r="CA96" s="309"/>
      <c r="CB96" s="310"/>
      <c r="CC96" s="310"/>
      <c r="CD96" s="309"/>
      <c r="CE96" s="311"/>
      <c r="CF96" s="307"/>
      <c r="CG96" s="308"/>
      <c r="CH96" s="309"/>
      <c r="CI96" s="309"/>
      <c r="CJ96" s="310"/>
      <c r="CK96" s="310"/>
      <c r="CL96" s="309"/>
      <c r="CM96" s="311"/>
      <c r="CN96" s="307"/>
      <c r="CO96" s="308"/>
      <c r="CP96" s="309"/>
      <c r="CQ96" s="309"/>
      <c r="CR96" s="310"/>
      <c r="CS96" s="310"/>
      <c r="CT96" s="309"/>
      <c r="CU96" s="311"/>
      <c r="CV96" s="307"/>
      <c r="CW96" s="308"/>
      <c r="CX96" s="309"/>
      <c r="CY96" s="309"/>
      <c r="CZ96" s="310"/>
      <c r="DA96" s="310"/>
      <c r="DB96" s="309"/>
      <c r="DC96" s="311"/>
      <c r="DD96" s="307"/>
      <c r="DE96" s="308"/>
      <c r="DF96" s="309"/>
      <c r="DG96" s="309"/>
      <c r="DH96" s="310"/>
      <c r="DI96" s="310"/>
      <c r="DJ96" s="309"/>
      <c r="DK96" s="311"/>
      <c r="DL96" s="307"/>
      <c r="DM96" s="308"/>
      <c r="DN96" s="309"/>
      <c r="DO96" s="309"/>
      <c r="DP96" s="310"/>
      <c r="DQ96" s="310"/>
      <c r="DR96" s="309"/>
      <c r="DS96" s="311"/>
      <c r="DT96" s="307"/>
      <c r="DU96" s="308"/>
      <c r="DV96" s="309"/>
      <c r="DW96" s="309"/>
      <c r="DX96" s="310"/>
      <c r="DY96" s="310"/>
      <c r="DZ96" s="309"/>
      <c r="EA96" s="311"/>
      <c r="EB96" s="307"/>
      <c r="EC96" s="308"/>
      <c r="ED96" s="309"/>
      <c r="EE96" s="309"/>
      <c r="EF96" s="310"/>
      <c r="EG96" s="310"/>
      <c r="EH96" s="309"/>
      <c r="EI96" s="311"/>
      <c r="EJ96" s="307"/>
      <c r="EK96" s="308"/>
      <c r="EL96" s="309"/>
      <c r="EM96" s="309"/>
      <c r="EN96" s="310"/>
      <c r="EO96" s="310"/>
      <c r="EP96" s="309"/>
      <c r="EQ96" s="311"/>
      <c r="ER96" s="307"/>
      <c r="ES96" s="308"/>
      <c r="ET96" s="309"/>
      <c r="EU96" s="309"/>
      <c r="EV96" s="310"/>
      <c r="EW96" s="310"/>
      <c r="EX96" s="309"/>
      <c r="EY96" s="311"/>
      <c r="EZ96" s="307"/>
      <c r="FA96" s="308"/>
      <c r="FB96" s="309"/>
      <c r="FC96" s="309"/>
      <c r="FD96" s="310"/>
      <c r="FE96" s="310"/>
      <c r="FF96" s="309"/>
      <c r="FG96" s="311"/>
      <c r="FH96" s="307"/>
      <c r="FI96" s="308"/>
      <c r="FJ96" s="309"/>
      <c r="FK96" s="309"/>
      <c r="FL96" s="310"/>
      <c r="FM96" s="310"/>
      <c r="FN96" s="309"/>
      <c r="FO96" s="311"/>
      <c r="FP96" s="307"/>
      <c r="FQ96" s="308"/>
      <c r="FR96" s="309"/>
      <c r="FS96" s="309"/>
      <c r="FT96" s="310"/>
      <c r="FU96" s="310"/>
      <c r="FV96" s="309"/>
      <c r="FW96" s="311"/>
      <c r="FX96" s="307"/>
      <c r="FY96" s="308"/>
      <c r="FZ96" s="309"/>
      <c r="GA96" s="309"/>
      <c r="GB96" s="310"/>
      <c r="GC96" s="310"/>
      <c r="GD96" s="309"/>
      <c r="GE96" s="311"/>
      <c r="GF96" s="307"/>
      <c r="GG96" s="308"/>
      <c r="GH96" s="309"/>
      <c r="GI96" s="309"/>
      <c r="GJ96" s="310"/>
      <c r="GK96" s="310"/>
      <c r="GL96" s="309"/>
      <c r="GM96" s="311"/>
      <c r="GN96" s="307"/>
      <c r="GO96" s="308"/>
      <c r="GP96" s="309"/>
      <c r="GQ96" s="309"/>
      <c r="GR96" s="310"/>
      <c r="GS96" s="310"/>
      <c r="GT96" s="309"/>
      <c r="GU96" s="311"/>
      <c r="GV96" s="307"/>
      <c r="GW96" s="308"/>
      <c r="GX96" s="309"/>
      <c r="GY96" s="309"/>
      <c r="GZ96" s="310"/>
      <c r="HA96" s="310"/>
      <c r="HB96" s="309"/>
      <c r="HC96" s="311"/>
      <c r="HD96" s="307"/>
      <c r="HE96" s="308"/>
      <c r="HF96" s="309"/>
      <c r="HG96" s="309"/>
      <c r="HH96" s="310"/>
      <c r="HI96" s="310"/>
      <c r="HJ96" s="309"/>
      <c r="HK96" s="311"/>
      <c r="HL96" s="307"/>
      <c r="HM96" s="308"/>
      <c r="HN96" s="309"/>
      <c r="HO96" s="309"/>
      <c r="HP96" s="310"/>
      <c r="HQ96" s="310"/>
      <c r="HR96" s="309"/>
      <c r="HS96" s="311"/>
      <c r="HT96" s="307"/>
      <c r="HU96" s="308"/>
      <c r="HV96" s="309"/>
      <c r="HW96" s="309"/>
      <c r="HX96" s="310"/>
      <c r="HY96" s="310"/>
      <c r="HZ96" s="309"/>
      <c r="IA96" s="311"/>
      <c r="IB96" s="307"/>
      <c r="IC96" s="308"/>
      <c r="ID96" s="309"/>
      <c r="IE96" s="309"/>
      <c r="IF96" s="310"/>
      <c r="IG96" s="310"/>
      <c r="IH96" s="309"/>
      <c r="II96" s="311"/>
      <c r="IJ96" s="307"/>
      <c r="IK96" s="308"/>
      <c r="IL96" s="309"/>
      <c r="IM96" s="309"/>
      <c r="IN96" s="310"/>
      <c r="IO96" s="310"/>
      <c r="IP96" s="309"/>
      <c r="IQ96" s="311"/>
      <c r="IR96" s="307"/>
      <c r="IS96" s="308"/>
    </row>
    <row r="97" spans="1:253" s="306" customFormat="1" ht="13.5">
      <c r="A97" s="300"/>
      <c r="B97" s="379" t="s">
        <v>504</v>
      </c>
      <c r="C97" s="312" t="s">
        <v>459</v>
      </c>
      <c r="D97" s="271">
        <f>2*3</f>
        <v>6</v>
      </c>
      <c r="E97" s="635">
        <v>0</v>
      </c>
      <c r="F97" s="627">
        <f>D97*E97</f>
        <v>0</v>
      </c>
      <c r="G97" s="622"/>
      <c r="H97" s="623">
        <v>3</v>
      </c>
      <c r="I97" s="624"/>
      <c r="J97" s="625">
        <f>E97*1.2</f>
        <v>0</v>
      </c>
      <c r="K97" s="678">
        <f>D97*J97</f>
        <v>0</v>
      </c>
      <c r="L97" s="307"/>
      <c r="M97" s="308"/>
      <c r="N97" s="309"/>
      <c r="O97" s="309"/>
      <c r="P97" s="310"/>
      <c r="Q97" s="310"/>
      <c r="R97" s="309"/>
      <c r="S97" s="311"/>
      <c r="T97" s="307"/>
      <c r="U97" s="308"/>
      <c r="V97" s="309"/>
      <c r="W97" s="309"/>
      <c r="X97" s="310"/>
      <c r="Y97" s="310"/>
      <c r="Z97" s="309"/>
      <c r="AA97" s="311"/>
      <c r="AB97" s="307"/>
      <c r="AC97" s="308"/>
      <c r="AD97" s="309"/>
      <c r="AE97" s="309"/>
      <c r="AF97" s="310"/>
      <c r="AG97" s="310"/>
      <c r="AH97" s="309"/>
      <c r="AI97" s="311"/>
      <c r="AJ97" s="307"/>
      <c r="AK97" s="308"/>
      <c r="AL97" s="309"/>
      <c r="AM97" s="309"/>
      <c r="AN97" s="310"/>
      <c r="AO97" s="310"/>
      <c r="AP97" s="309"/>
      <c r="AQ97" s="311"/>
      <c r="AR97" s="307"/>
      <c r="AS97" s="308"/>
      <c r="AT97" s="309"/>
      <c r="AU97" s="309"/>
      <c r="AV97" s="310"/>
      <c r="AW97" s="310"/>
      <c r="AX97" s="309"/>
      <c r="AY97" s="311"/>
      <c r="AZ97" s="307"/>
      <c r="BA97" s="308"/>
      <c r="BB97" s="309"/>
      <c r="BC97" s="309"/>
      <c r="BD97" s="310"/>
      <c r="BE97" s="310"/>
      <c r="BF97" s="309"/>
      <c r="BG97" s="311"/>
      <c r="BH97" s="307"/>
      <c r="BI97" s="308"/>
      <c r="BJ97" s="309"/>
      <c r="BK97" s="309"/>
      <c r="BL97" s="310"/>
      <c r="BM97" s="310"/>
      <c r="BN97" s="309"/>
      <c r="BO97" s="311"/>
      <c r="BP97" s="307"/>
      <c r="BQ97" s="308"/>
      <c r="BR97" s="309"/>
      <c r="BS97" s="309"/>
      <c r="BT97" s="310"/>
      <c r="BU97" s="310"/>
      <c r="BV97" s="309"/>
      <c r="BW97" s="311"/>
      <c r="BX97" s="307"/>
      <c r="BY97" s="308"/>
      <c r="BZ97" s="309"/>
      <c r="CA97" s="309"/>
      <c r="CB97" s="310"/>
      <c r="CC97" s="310"/>
      <c r="CD97" s="309"/>
      <c r="CE97" s="311"/>
      <c r="CF97" s="307"/>
      <c r="CG97" s="308"/>
      <c r="CH97" s="309"/>
      <c r="CI97" s="309"/>
      <c r="CJ97" s="310"/>
      <c r="CK97" s="310"/>
      <c r="CL97" s="309"/>
      <c r="CM97" s="311"/>
      <c r="CN97" s="307"/>
      <c r="CO97" s="308"/>
      <c r="CP97" s="309"/>
      <c r="CQ97" s="309"/>
      <c r="CR97" s="310"/>
      <c r="CS97" s="310"/>
      <c r="CT97" s="309"/>
      <c r="CU97" s="311"/>
      <c r="CV97" s="307"/>
      <c r="CW97" s="308"/>
      <c r="CX97" s="309"/>
      <c r="CY97" s="309"/>
      <c r="CZ97" s="310"/>
      <c r="DA97" s="310"/>
      <c r="DB97" s="309"/>
      <c r="DC97" s="311"/>
      <c r="DD97" s="307"/>
      <c r="DE97" s="308"/>
      <c r="DF97" s="309"/>
      <c r="DG97" s="309"/>
      <c r="DH97" s="310"/>
      <c r="DI97" s="310"/>
      <c r="DJ97" s="309"/>
      <c r="DK97" s="311"/>
      <c r="DL97" s="307"/>
      <c r="DM97" s="308"/>
      <c r="DN97" s="309"/>
      <c r="DO97" s="309"/>
      <c r="DP97" s="310"/>
      <c r="DQ97" s="310"/>
      <c r="DR97" s="309"/>
      <c r="DS97" s="311"/>
      <c r="DT97" s="307"/>
      <c r="DU97" s="308"/>
      <c r="DV97" s="309"/>
      <c r="DW97" s="309"/>
      <c r="DX97" s="310"/>
      <c r="DY97" s="310"/>
      <c r="DZ97" s="309"/>
      <c r="EA97" s="311"/>
      <c r="EB97" s="307"/>
      <c r="EC97" s="308"/>
      <c r="ED97" s="309"/>
      <c r="EE97" s="309"/>
      <c r="EF97" s="310"/>
      <c r="EG97" s="310"/>
      <c r="EH97" s="309"/>
      <c r="EI97" s="311"/>
      <c r="EJ97" s="307"/>
      <c r="EK97" s="308"/>
      <c r="EL97" s="309"/>
      <c r="EM97" s="309"/>
      <c r="EN97" s="310"/>
      <c r="EO97" s="310"/>
      <c r="EP97" s="309"/>
      <c r="EQ97" s="311"/>
      <c r="ER97" s="307"/>
      <c r="ES97" s="308"/>
      <c r="ET97" s="309"/>
      <c r="EU97" s="309"/>
      <c r="EV97" s="310"/>
      <c r="EW97" s="310"/>
      <c r="EX97" s="309"/>
      <c r="EY97" s="311"/>
      <c r="EZ97" s="307"/>
      <c r="FA97" s="308"/>
      <c r="FB97" s="309"/>
      <c r="FC97" s="309"/>
      <c r="FD97" s="310"/>
      <c r="FE97" s="310"/>
      <c r="FF97" s="309"/>
      <c r="FG97" s="311"/>
      <c r="FH97" s="307"/>
      <c r="FI97" s="308"/>
      <c r="FJ97" s="309"/>
      <c r="FK97" s="309"/>
      <c r="FL97" s="310"/>
      <c r="FM97" s="310"/>
      <c r="FN97" s="309"/>
      <c r="FO97" s="311"/>
      <c r="FP97" s="307"/>
      <c r="FQ97" s="308"/>
      <c r="FR97" s="309"/>
      <c r="FS97" s="309"/>
      <c r="FT97" s="310"/>
      <c r="FU97" s="310"/>
      <c r="FV97" s="309"/>
      <c r="FW97" s="311"/>
      <c r="FX97" s="307"/>
      <c r="FY97" s="308"/>
      <c r="FZ97" s="309"/>
      <c r="GA97" s="309"/>
      <c r="GB97" s="310"/>
      <c r="GC97" s="310"/>
      <c r="GD97" s="309"/>
      <c r="GE97" s="311"/>
      <c r="GF97" s="307"/>
      <c r="GG97" s="308"/>
      <c r="GH97" s="309"/>
      <c r="GI97" s="309"/>
      <c r="GJ97" s="310"/>
      <c r="GK97" s="310"/>
      <c r="GL97" s="309"/>
      <c r="GM97" s="311"/>
      <c r="GN97" s="307"/>
      <c r="GO97" s="308"/>
      <c r="GP97" s="309"/>
      <c r="GQ97" s="309"/>
      <c r="GR97" s="310"/>
      <c r="GS97" s="310"/>
      <c r="GT97" s="309"/>
      <c r="GU97" s="311"/>
      <c r="GV97" s="307"/>
      <c r="GW97" s="308"/>
      <c r="GX97" s="309"/>
      <c r="GY97" s="309"/>
      <c r="GZ97" s="310"/>
      <c r="HA97" s="310"/>
      <c r="HB97" s="309"/>
      <c r="HC97" s="311"/>
      <c r="HD97" s="307"/>
      <c r="HE97" s="308"/>
      <c r="HF97" s="309"/>
      <c r="HG97" s="309"/>
      <c r="HH97" s="310"/>
      <c r="HI97" s="310"/>
      <c r="HJ97" s="309"/>
      <c r="HK97" s="311"/>
      <c r="HL97" s="307"/>
      <c r="HM97" s="308"/>
      <c r="HN97" s="309"/>
      <c r="HO97" s="309"/>
      <c r="HP97" s="310"/>
      <c r="HQ97" s="310"/>
      <c r="HR97" s="309"/>
      <c r="HS97" s="311"/>
      <c r="HT97" s="307"/>
      <c r="HU97" s="308"/>
      <c r="HV97" s="309"/>
      <c r="HW97" s="309"/>
      <c r="HX97" s="310"/>
      <c r="HY97" s="310"/>
      <c r="HZ97" s="309"/>
      <c r="IA97" s="311"/>
      <c r="IB97" s="307"/>
      <c r="IC97" s="308"/>
      <c r="ID97" s="309"/>
      <c r="IE97" s="309"/>
      <c r="IF97" s="310"/>
      <c r="IG97" s="310"/>
      <c r="IH97" s="309"/>
      <c r="II97" s="311"/>
      <c r="IJ97" s="307"/>
      <c r="IK97" s="308"/>
      <c r="IL97" s="309"/>
      <c r="IM97" s="309"/>
      <c r="IN97" s="310"/>
      <c r="IO97" s="310"/>
      <c r="IP97" s="309"/>
      <c r="IQ97" s="311"/>
      <c r="IR97" s="307"/>
      <c r="IS97" s="308"/>
    </row>
    <row r="98" spans="1:253" s="306" customFormat="1" ht="51">
      <c r="A98" s="300">
        <v>2.09</v>
      </c>
      <c r="B98" s="379" t="s">
        <v>710</v>
      </c>
      <c r="C98" s="312"/>
      <c r="D98" s="271"/>
      <c r="E98" s="635"/>
      <c r="F98" s="627"/>
      <c r="G98" s="622"/>
      <c r="H98" s="623"/>
      <c r="I98" s="624"/>
      <c r="J98" s="625"/>
      <c r="K98" s="678"/>
      <c r="L98" s="307"/>
      <c r="M98" s="308"/>
      <c r="N98" s="309"/>
      <c r="O98" s="309"/>
      <c r="P98" s="310"/>
      <c r="Q98" s="310"/>
      <c r="R98" s="309"/>
      <c r="S98" s="311"/>
      <c r="T98" s="307"/>
      <c r="U98" s="308"/>
      <c r="V98" s="309"/>
      <c r="W98" s="309"/>
      <c r="X98" s="310"/>
      <c r="Y98" s="310"/>
      <c r="Z98" s="309"/>
      <c r="AA98" s="311"/>
      <c r="AB98" s="307"/>
      <c r="AC98" s="308"/>
      <c r="AD98" s="309"/>
      <c r="AE98" s="309"/>
      <c r="AF98" s="310"/>
      <c r="AG98" s="310"/>
      <c r="AH98" s="309"/>
      <c r="AI98" s="311"/>
      <c r="AJ98" s="307"/>
      <c r="AK98" s="308"/>
      <c r="AL98" s="309"/>
      <c r="AM98" s="309"/>
      <c r="AN98" s="310"/>
      <c r="AO98" s="310"/>
      <c r="AP98" s="309"/>
      <c r="AQ98" s="311"/>
      <c r="AR98" s="307"/>
      <c r="AS98" s="308"/>
      <c r="AT98" s="309"/>
      <c r="AU98" s="309"/>
      <c r="AV98" s="310"/>
      <c r="AW98" s="310"/>
      <c r="AX98" s="309"/>
      <c r="AY98" s="311"/>
      <c r="AZ98" s="307"/>
      <c r="BA98" s="308"/>
      <c r="BB98" s="309"/>
      <c r="BC98" s="309"/>
      <c r="BD98" s="310"/>
      <c r="BE98" s="310"/>
      <c r="BF98" s="309"/>
      <c r="BG98" s="311"/>
      <c r="BH98" s="307"/>
      <c r="BI98" s="308"/>
      <c r="BJ98" s="309"/>
      <c r="BK98" s="309"/>
      <c r="BL98" s="310"/>
      <c r="BM98" s="310"/>
      <c r="BN98" s="309"/>
      <c r="BO98" s="311"/>
      <c r="BP98" s="307"/>
      <c r="BQ98" s="308"/>
      <c r="BR98" s="309"/>
      <c r="BS98" s="309"/>
      <c r="BT98" s="310"/>
      <c r="BU98" s="310"/>
      <c r="BV98" s="309"/>
      <c r="BW98" s="311"/>
      <c r="BX98" s="307"/>
      <c r="BY98" s="308"/>
      <c r="BZ98" s="309"/>
      <c r="CA98" s="309"/>
      <c r="CB98" s="310"/>
      <c r="CC98" s="310"/>
      <c r="CD98" s="309"/>
      <c r="CE98" s="311"/>
      <c r="CF98" s="307"/>
      <c r="CG98" s="308"/>
      <c r="CH98" s="309"/>
      <c r="CI98" s="309"/>
      <c r="CJ98" s="310"/>
      <c r="CK98" s="310"/>
      <c r="CL98" s="309"/>
      <c r="CM98" s="311"/>
      <c r="CN98" s="307"/>
      <c r="CO98" s="308"/>
      <c r="CP98" s="309"/>
      <c r="CQ98" s="309"/>
      <c r="CR98" s="310"/>
      <c r="CS98" s="310"/>
      <c r="CT98" s="309"/>
      <c r="CU98" s="311"/>
      <c r="CV98" s="307"/>
      <c r="CW98" s="308"/>
      <c r="CX98" s="309"/>
      <c r="CY98" s="309"/>
      <c r="CZ98" s="310"/>
      <c r="DA98" s="310"/>
      <c r="DB98" s="309"/>
      <c r="DC98" s="311"/>
      <c r="DD98" s="307"/>
      <c r="DE98" s="308"/>
      <c r="DF98" s="309"/>
      <c r="DG98" s="309"/>
      <c r="DH98" s="310"/>
      <c r="DI98" s="310"/>
      <c r="DJ98" s="309"/>
      <c r="DK98" s="311"/>
      <c r="DL98" s="307"/>
      <c r="DM98" s="308"/>
      <c r="DN98" s="309"/>
      <c r="DO98" s="309"/>
      <c r="DP98" s="310"/>
      <c r="DQ98" s="310"/>
      <c r="DR98" s="309"/>
      <c r="DS98" s="311"/>
      <c r="DT98" s="307"/>
      <c r="DU98" s="308"/>
      <c r="DV98" s="309"/>
      <c r="DW98" s="309"/>
      <c r="DX98" s="310"/>
      <c r="DY98" s="310"/>
      <c r="DZ98" s="309"/>
      <c r="EA98" s="311"/>
      <c r="EB98" s="307"/>
      <c r="EC98" s="308"/>
      <c r="ED98" s="309"/>
      <c r="EE98" s="309"/>
      <c r="EF98" s="310"/>
      <c r="EG98" s="310"/>
      <c r="EH98" s="309"/>
      <c r="EI98" s="311"/>
      <c r="EJ98" s="307"/>
      <c r="EK98" s="308"/>
      <c r="EL98" s="309"/>
      <c r="EM98" s="309"/>
      <c r="EN98" s="310"/>
      <c r="EO98" s="310"/>
      <c r="EP98" s="309"/>
      <c r="EQ98" s="311"/>
      <c r="ER98" s="307"/>
      <c r="ES98" s="308"/>
      <c r="ET98" s="309"/>
      <c r="EU98" s="309"/>
      <c r="EV98" s="310"/>
      <c r="EW98" s="310"/>
      <c r="EX98" s="309"/>
      <c r="EY98" s="311"/>
      <c r="EZ98" s="307"/>
      <c r="FA98" s="308"/>
      <c r="FB98" s="309"/>
      <c r="FC98" s="309"/>
      <c r="FD98" s="310"/>
      <c r="FE98" s="310"/>
      <c r="FF98" s="309"/>
      <c r="FG98" s="311"/>
      <c r="FH98" s="307"/>
      <c r="FI98" s="308"/>
      <c r="FJ98" s="309"/>
      <c r="FK98" s="309"/>
      <c r="FL98" s="310"/>
      <c r="FM98" s="310"/>
      <c r="FN98" s="309"/>
      <c r="FO98" s="311"/>
      <c r="FP98" s="307"/>
      <c r="FQ98" s="308"/>
      <c r="FR98" s="309"/>
      <c r="FS98" s="309"/>
      <c r="FT98" s="310"/>
      <c r="FU98" s="310"/>
      <c r="FV98" s="309"/>
      <c r="FW98" s="311"/>
      <c r="FX98" s="307"/>
      <c r="FY98" s="308"/>
      <c r="FZ98" s="309"/>
      <c r="GA98" s="309"/>
      <c r="GB98" s="310"/>
      <c r="GC98" s="310"/>
      <c r="GD98" s="309"/>
      <c r="GE98" s="311"/>
      <c r="GF98" s="307"/>
      <c r="GG98" s="308"/>
      <c r="GH98" s="309"/>
      <c r="GI98" s="309"/>
      <c r="GJ98" s="310"/>
      <c r="GK98" s="310"/>
      <c r="GL98" s="309"/>
      <c r="GM98" s="311"/>
      <c r="GN98" s="307"/>
      <c r="GO98" s="308"/>
      <c r="GP98" s="309"/>
      <c r="GQ98" s="309"/>
      <c r="GR98" s="310"/>
      <c r="GS98" s="310"/>
      <c r="GT98" s="309"/>
      <c r="GU98" s="311"/>
      <c r="GV98" s="307"/>
      <c r="GW98" s="308"/>
      <c r="GX98" s="309"/>
      <c r="GY98" s="309"/>
      <c r="GZ98" s="310"/>
      <c r="HA98" s="310"/>
      <c r="HB98" s="309"/>
      <c r="HC98" s="311"/>
      <c r="HD98" s="307"/>
      <c r="HE98" s="308"/>
      <c r="HF98" s="309"/>
      <c r="HG98" s="309"/>
      <c r="HH98" s="310"/>
      <c r="HI98" s="310"/>
      <c r="HJ98" s="309"/>
      <c r="HK98" s="311"/>
      <c r="HL98" s="307"/>
      <c r="HM98" s="308"/>
      <c r="HN98" s="309"/>
      <c r="HO98" s="309"/>
      <c r="HP98" s="310"/>
      <c r="HQ98" s="310"/>
      <c r="HR98" s="309"/>
      <c r="HS98" s="311"/>
      <c r="HT98" s="307"/>
      <c r="HU98" s="308"/>
      <c r="HV98" s="309"/>
      <c r="HW98" s="309"/>
      <c r="HX98" s="310"/>
      <c r="HY98" s="310"/>
      <c r="HZ98" s="309"/>
      <c r="IA98" s="311"/>
      <c r="IB98" s="307"/>
      <c r="IC98" s="308"/>
      <c r="ID98" s="309"/>
      <c r="IE98" s="309"/>
      <c r="IF98" s="310"/>
      <c r="IG98" s="310"/>
      <c r="IH98" s="309"/>
      <c r="II98" s="311"/>
      <c r="IJ98" s="307"/>
      <c r="IK98" s="308"/>
      <c r="IL98" s="309"/>
      <c r="IM98" s="309"/>
      <c r="IN98" s="310"/>
      <c r="IO98" s="310"/>
      <c r="IP98" s="309"/>
      <c r="IQ98" s="311"/>
      <c r="IR98" s="307"/>
      <c r="IS98" s="308"/>
    </row>
    <row r="99" spans="1:253" s="306" customFormat="1" ht="25.5">
      <c r="A99" s="300"/>
      <c r="B99" s="379" t="s">
        <v>505</v>
      </c>
      <c r="C99" s="312"/>
      <c r="D99" s="271"/>
      <c r="E99" s="635"/>
      <c r="F99" s="627"/>
      <c r="G99" s="622"/>
      <c r="H99" s="623"/>
      <c r="I99" s="624"/>
      <c r="J99" s="625"/>
      <c r="K99" s="678"/>
      <c r="L99" s="307"/>
      <c r="M99" s="308"/>
      <c r="N99" s="309"/>
      <c r="O99" s="309"/>
      <c r="P99" s="310"/>
      <c r="Q99" s="310"/>
      <c r="R99" s="309"/>
      <c r="S99" s="311"/>
      <c r="T99" s="307"/>
      <c r="U99" s="308"/>
      <c r="V99" s="309"/>
      <c r="W99" s="309"/>
      <c r="X99" s="310"/>
      <c r="Y99" s="310"/>
      <c r="Z99" s="309"/>
      <c r="AA99" s="311"/>
      <c r="AB99" s="307"/>
      <c r="AC99" s="308"/>
      <c r="AD99" s="309"/>
      <c r="AE99" s="309"/>
      <c r="AF99" s="310"/>
      <c r="AG99" s="310"/>
      <c r="AH99" s="309"/>
      <c r="AI99" s="311"/>
      <c r="AJ99" s="307"/>
      <c r="AK99" s="308"/>
      <c r="AL99" s="309"/>
      <c r="AM99" s="309"/>
      <c r="AN99" s="310"/>
      <c r="AO99" s="310"/>
      <c r="AP99" s="309"/>
      <c r="AQ99" s="311"/>
      <c r="AR99" s="307"/>
      <c r="AS99" s="308"/>
      <c r="AT99" s="309"/>
      <c r="AU99" s="309"/>
      <c r="AV99" s="310"/>
      <c r="AW99" s="310"/>
      <c r="AX99" s="309"/>
      <c r="AY99" s="311"/>
      <c r="AZ99" s="307"/>
      <c r="BA99" s="308"/>
      <c r="BB99" s="309"/>
      <c r="BC99" s="309"/>
      <c r="BD99" s="310"/>
      <c r="BE99" s="310"/>
      <c r="BF99" s="309"/>
      <c r="BG99" s="311"/>
      <c r="BH99" s="307"/>
      <c r="BI99" s="308"/>
      <c r="BJ99" s="309"/>
      <c r="BK99" s="309"/>
      <c r="BL99" s="310"/>
      <c r="BM99" s="310"/>
      <c r="BN99" s="309"/>
      <c r="BO99" s="311"/>
      <c r="BP99" s="307"/>
      <c r="BQ99" s="308"/>
      <c r="BR99" s="309"/>
      <c r="BS99" s="309"/>
      <c r="BT99" s="310"/>
      <c r="BU99" s="310"/>
      <c r="BV99" s="309"/>
      <c r="BW99" s="311"/>
      <c r="BX99" s="307"/>
      <c r="BY99" s="308"/>
      <c r="BZ99" s="309"/>
      <c r="CA99" s="309"/>
      <c r="CB99" s="310"/>
      <c r="CC99" s="310"/>
      <c r="CD99" s="309"/>
      <c r="CE99" s="311"/>
      <c r="CF99" s="307"/>
      <c r="CG99" s="308"/>
      <c r="CH99" s="309"/>
      <c r="CI99" s="309"/>
      <c r="CJ99" s="310"/>
      <c r="CK99" s="310"/>
      <c r="CL99" s="309"/>
      <c r="CM99" s="311"/>
      <c r="CN99" s="307"/>
      <c r="CO99" s="308"/>
      <c r="CP99" s="309"/>
      <c r="CQ99" s="309"/>
      <c r="CR99" s="310"/>
      <c r="CS99" s="310"/>
      <c r="CT99" s="309"/>
      <c r="CU99" s="311"/>
      <c r="CV99" s="307"/>
      <c r="CW99" s="308"/>
      <c r="CX99" s="309"/>
      <c r="CY99" s="309"/>
      <c r="CZ99" s="310"/>
      <c r="DA99" s="310"/>
      <c r="DB99" s="309"/>
      <c r="DC99" s="311"/>
      <c r="DD99" s="307"/>
      <c r="DE99" s="308"/>
      <c r="DF99" s="309"/>
      <c r="DG99" s="309"/>
      <c r="DH99" s="310"/>
      <c r="DI99" s="310"/>
      <c r="DJ99" s="309"/>
      <c r="DK99" s="311"/>
      <c r="DL99" s="307"/>
      <c r="DM99" s="308"/>
      <c r="DN99" s="309"/>
      <c r="DO99" s="309"/>
      <c r="DP99" s="310"/>
      <c r="DQ99" s="310"/>
      <c r="DR99" s="309"/>
      <c r="DS99" s="311"/>
      <c r="DT99" s="307"/>
      <c r="DU99" s="308"/>
      <c r="DV99" s="309"/>
      <c r="DW99" s="309"/>
      <c r="DX99" s="310"/>
      <c r="DY99" s="310"/>
      <c r="DZ99" s="309"/>
      <c r="EA99" s="311"/>
      <c r="EB99" s="307"/>
      <c r="EC99" s="308"/>
      <c r="ED99" s="309"/>
      <c r="EE99" s="309"/>
      <c r="EF99" s="310"/>
      <c r="EG99" s="310"/>
      <c r="EH99" s="309"/>
      <c r="EI99" s="311"/>
      <c r="EJ99" s="307"/>
      <c r="EK99" s="308"/>
      <c r="EL99" s="309"/>
      <c r="EM99" s="309"/>
      <c r="EN99" s="310"/>
      <c r="EO99" s="310"/>
      <c r="EP99" s="309"/>
      <c r="EQ99" s="311"/>
      <c r="ER99" s="307"/>
      <c r="ES99" s="308"/>
      <c r="ET99" s="309"/>
      <c r="EU99" s="309"/>
      <c r="EV99" s="310"/>
      <c r="EW99" s="310"/>
      <c r="EX99" s="309"/>
      <c r="EY99" s="311"/>
      <c r="EZ99" s="307"/>
      <c r="FA99" s="308"/>
      <c r="FB99" s="309"/>
      <c r="FC99" s="309"/>
      <c r="FD99" s="310"/>
      <c r="FE99" s="310"/>
      <c r="FF99" s="309"/>
      <c r="FG99" s="311"/>
      <c r="FH99" s="307"/>
      <c r="FI99" s="308"/>
      <c r="FJ99" s="309"/>
      <c r="FK99" s="309"/>
      <c r="FL99" s="310"/>
      <c r="FM99" s="310"/>
      <c r="FN99" s="309"/>
      <c r="FO99" s="311"/>
      <c r="FP99" s="307"/>
      <c r="FQ99" s="308"/>
      <c r="FR99" s="309"/>
      <c r="FS99" s="309"/>
      <c r="FT99" s="310"/>
      <c r="FU99" s="310"/>
      <c r="FV99" s="309"/>
      <c r="FW99" s="311"/>
      <c r="FX99" s="307"/>
      <c r="FY99" s="308"/>
      <c r="FZ99" s="309"/>
      <c r="GA99" s="309"/>
      <c r="GB99" s="310"/>
      <c r="GC99" s="310"/>
      <c r="GD99" s="309"/>
      <c r="GE99" s="311"/>
      <c r="GF99" s="307"/>
      <c r="GG99" s="308"/>
      <c r="GH99" s="309"/>
      <c r="GI99" s="309"/>
      <c r="GJ99" s="310"/>
      <c r="GK99" s="310"/>
      <c r="GL99" s="309"/>
      <c r="GM99" s="311"/>
      <c r="GN99" s="307"/>
      <c r="GO99" s="308"/>
      <c r="GP99" s="309"/>
      <c r="GQ99" s="309"/>
      <c r="GR99" s="310"/>
      <c r="GS99" s="310"/>
      <c r="GT99" s="309"/>
      <c r="GU99" s="311"/>
      <c r="GV99" s="307"/>
      <c r="GW99" s="308"/>
      <c r="GX99" s="309"/>
      <c r="GY99" s="309"/>
      <c r="GZ99" s="310"/>
      <c r="HA99" s="310"/>
      <c r="HB99" s="309"/>
      <c r="HC99" s="311"/>
      <c r="HD99" s="307"/>
      <c r="HE99" s="308"/>
      <c r="HF99" s="309"/>
      <c r="HG99" s="309"/>
      <c r="HH99" s="310"/>
      <c r="HI99" s="310"/>
      <c r="HJ99" s="309"/>
      <c r="HK99" s="311"/>
      <c r="HL99" s="307"/>
      <c r="HM99" s="308"/>
      <c r="HN99" s="309"/>
      <c r="HO99" s="309"/>
      <c r="HP99" s="310"/>
      <c r="HQ99" s="310"/>
      <c r="HR99" s="309"/>
      <c r="HS99" s="311"/>
      <c r="HT99" s="307"/>
      <c r="HU99" s="308"/>
      <c r="HV99" s="309"/>
      <c r="HW99" s="309"/>
      <c r="HX99" s="310"/>
      <c r="HY99" s="310"/>
      <c r="HZ99" s="309"/>
      <c r="IA99" s="311"/>
      <c r="IB99" s="307"/>
      <c r="IC99" s="308"/>
      <c r="ID99" s="309"/>
      <c r="IE99" s="309"/>
      <c r="IF99" s="310"/>
      <c r="IG99" s="310"/>
      <c r="IH99" s="309"/>
      <c r="II99" s="311"/>
      <c r="IJ99" s="307"/>
      <c r="IK99" s="308"/>
      <c r="IL99" s="309"/>
      <c r="IM99" s="309"/>
      <c r="IN99" s="310"/>
      <c r="IO99" s="310"/>
      <c r="IP99" s="309"/>
      <c r="IQ99" s="311"/>
      <c r="IR99" s="307"/>
      <c r="IS99" s="308"/>
    </row>
    <row r="100" spans="1:253" s="306" customFormat="1" ht="25.5">
      <c r="A100" s="300"/>
      <c r="B100" s="379" t="s">
        <v>506</v>
      </c>
      <c r="C100" s="302" t="s">
        <v>459</v>
      </c>
      <c r="D100" s="363">
        <f>28.4*1.25+(2.77+2.72+2.73)*1.8+(2.78+2.7+2.8+1)*1.25+(2.03+2.76+2.77+2.72+2.73)*0.15+19.68*0.15</f>
        <v>66.79950000000001</v>
      </c>
      <c r="E100" s="638">
        <v>0</v>
      </c>
      <c r="F100" s="600">
        <f>D100*E100</f>
        <v>0</v>
      </c>
      <c r="G100" s="639"/>
      <c r="H100" s="640">
        <v>2.5</v>
      </c>
      <c r="I100" s="641"/>
      <c r="J100" s="642">
        <f>E100*1.2</f>
        <v>0</v>
      </c>
      <c r="K100" s="679">
        <f>D100*J100</f>
        <v>0</v>
      </c>
      <c r="L100" s="307"/>
      <c r="M100" s="308"/>
      <c r="N100" s="309"/>
      <c r="O100" s="309"/>
      <c r="P100" s="310"/>
      <c r="Q100" s="310"/>
      <c r="R100" s="309"/>
      <c r="S100" s="311"/>
      <c r="T100" s="307"/>
      <c r="U100" s="308"/>
      <c r="V100" s="309"/>
      <c r="W100" s="309"/>
      <c r="X100" s="310"/>
      <c r="Y100" s="310"/>
      <c r="Z100" s="309"/>
      <c r="AA100" s="311"/>
      <c r="AB100" s="307"/>
      <c r="AC100" s="308"/>
      <c r="AD100" s="309"/>
      <c r="AE100" s="309"/>
      <c r="AF100" s="310"/>
      <c r="AG100" s="310"/>
      <c r="AH100" s="309"/>
      <c r="AI100" s="311"/>
      <c r="AJ100" s="307"/>
      <c r="AK100" s="308"/>
      <c r="AL100" s="309"/>
      <c r="AM100" s="309"/>
      <c r="AN100" s="310"/>
      <c r="AO100" s="310"/>
      <c r="AP100" s="309"/>
      <c r="AQ100" s="311"/>
      <c r="AR100" s="307"/>
      <c r="AS100" s="308"/>
      <c r="AT100" s="309"/>
      <c r="AU100" s="309"/>
      <c r="AV100" s="310"/>
      <c r="AW100" s="310"/>
      <c r="AX100" s="309"/>
      <c r="AY100" s="311"/>
      <c r="AZ100" s="307"/>
      <c r="BA100" s="308"/>
      <c r="BB100" s="309"/>
      <c r="BC100" s="309"/>
      <c r="BD100" s="310"/>
      <c r="BE100" s="310"/>
      <c r="BF100" s="309"/>
      <c r="BG100" s="311"/>
      <c r="BH100" s="307"/>
      <c r="BI100" s="308"/>
      <c r="BJ100" s="309"/>
      <c r="BK100" s="309"/>
      <c r="BL100" s="310"/>
      <c r="BM100" s="310"/>
      <c r="BN100" s="309"/>
      <c r="BO100" s="311"/>
      <c r="BP100" s="307"/>
      <c r="BQ100" s="308"/>
      <c r="BR100" s="309"/>
      <c r="BS100" s="309"/>
      <c r="BT100" s="310"/>
      <c r="BU100" s="310"/>
      <c r="BV100" s="309"/>
      <c r="BW100" s="311"/>
      <c r="BX100" s="307"/>
      <c r="BY100" s="308"/>
      <c r="BZ100" s="309"/>
      <c r="CA100" s="309"/>
      <c r="CB100" s="310"/>
      <c r="CC100" s="310"/>
      <c r="CD100" s="309"/>
      <c r="CE100" s="311"/>
      <c r="CF100" s="307"/>
      <c r="CG100" s="308"/>
      <c r="CH100" s="309"/>
      <c r="CI100" s="309"/>
      <c r="CJ100" s="310"/>
      <c r="CK100" s="310"/>
      <c r="CL100" s="309"/>
      <c r="CM100" s="311"/>
      <c r="CN100" s="307"/>
      <c r="CO100" s="308"/>
      <c r="CP100" s="309"/>
      <c r="CQ100" s="309"/>
      <c r="CR100" s="310"/>
      <c r="CS100" s="310"/>
      <c r="CT100" s="309"/>
      <c r="CU100" s="311"/>
      <c r="CV100" s="307"/>
      <c r="CW100" s="308"/>
      <c r="CX100" s="309"/>
      <c r="CY100" s="309"/>
      <c r="CZ100" s="310"/>
      <c r="DA100" s="310"/>
      <c r="DB100" s="309"/>
      <c r="DC100" s="311"/>
      <c r="DD100" s="307"/>
      <c r="DE100" s="308"/>
      <c r="DF100" s="309"/>
      <c r="DG100" s="309"/>
      <c r="DH100" s="310"/>
      <c r="DI100" s="310"/>
      <c r="DJ100" s="309"/>
      <c r="DK100" s="311"/>
      <c r="DL100" s="307"/>
      <c r="DM100" s="308"/>
      <c r="DN100" s="309"/>
      <c r="DO100" s="309"/>
      <c r="DP100" s="310"/>
      <c r="DQ100" s="310"/>
      <c r="DR100" s="309"/>
      <c r="DS100" s="311"/>
      <c r="DT100" s="307"/>
      <c r="DU100" s="308"/>
      <c r="DV100" s="309"/>
      <c r="DW100" s="309"/>
      <c r="DX100" s="310"/>
      <c r="DY100" s="310"/>
      <c r="DZ100" s="309"/>
      <c r="EA100" s="311"/>
      <c r="EB100" s="307"/>
      <c r="EC100" s="308"/>
      <c r="ED100" s="309"/>
      <c r="EE100" s="309"/>
      <c r="EF100" s="310"/>
      <c r="EG100" s="310"/>
      <c r="EH100" s="309"/>
      <c r="EI100" s="311"/>
      <c r="EJ100" s="307"/>
      <c r="EK100" s="308"/>
      <c r="EL100" s="309"/>
      <c r="EM100" s="309"/>
      <c r="EN100" s="310"/>
      <c r="EO100" s="310"/>
      <c r="EP100" s="309"/>
      <c r="EQ100" s="311"/>
      <c r="ER100" s="307"/>
      <c r="ES100" s="308"/>
      <c r="ET100" s="309"/>
      <c r="EU100" s="309"/>
      <c r="EV100" s="310"/>
      <c r="EW100" s="310"/>
      <c r="EX100" s="309"/>
      <c r="EY100" s="311"/>
      <c r="EZ100" s="307"/>
      <c r="FA100" s="308"/>
      <c r="FB100" s="309"/>
      <c r="FC100" s="309"/>
      <c r="FD100" s="310"/>
      <c r="FE100" s="310"/>
      <c r="FF100" s="309"/>
      <c r="FG100" s="311"/>
      <c r="FH100" s="307"/>
      <c r="FI100" s="308"/>
      <c r="FJ100" s="309"/>
      <c r="FK100" s="309"/>
      <c r="FL100" s="310"/>
      <c r="FM100" s="310"/>
      <c r="FN100" s="309"/>
      <c r="FO100" s="311"/>
      <c r="FP100" s="307"/>
      <c r="FQ100" s="308"/>
      <c r="FR100" s="309"/>
      <c r="FS100" s="309"/>
      <c r="FT100" s="310"/>
      <c r="FU100" s="310"/>
      <c r="FV100" s="309"/>
      <c r="FW100" s="311"/>
      <c r="FX100" s="307"/>
      <c r="FY100" s="308"/>
      <c r="FZ100" s="309"/>
      <c r="GA100" s="309"/>
      <c r="GB100" s="310"/>
      <c r="GC100" s="310"/>
      <c r="GD100" s="309"/>
      <c r="GE100" s="311"/>
      <c r="GF100" s="307"/>
      <c r="GG100" s="308"/>
      <c r="GH100" s="309"/>
      <c r="GI100" s="309"/>
      <c r="GJ100" s="310"/>
      <c r="GK100" s="310"/>
      <c r="GL100" s="309"/>
      <c r="GM100" s="311"/>
      <c r="GN100" s="307"/>
      <c r="GO100" s="308"/>
      <c r="GP100" s="309"/>
      <c r="GQ100" s="309"/>
      <c r="GR100" s="310"/>
      <c r="GS100" s="310"/>
      <c r="GT100" s="309"/>
      <c r="GU100" s="311"/>
      <c r="GV100" s="307"/>
      <c r="GW100" s="308"/>
      <c r="GX100" s="309"/>
      <c r="GY100" s="309"/>
      <c r="GZ100" s="310"/>
      <c r="HA100" s="310"/>
      <c r="HB100" s="309"/>
      <c r="HC100" s="311"/>
      <c r="HD100" s="307"/>
      <c r="HE100" s="308"/>
      <c r="HF100" s="309"/>
      <c r="HG100" s="309"/>
      <c r="HH100" s="310"/>
      <c r="HI100" s="310"/>
      <c r="HJ100" s="309"/>
      <c r="HK100" s="311"/>
      <c r="HL100" s="307"/>
      <c r="HM100" s="308"/>
      <c r="HN100" s="309"/>
      <c r="HO100" s="309"/>
      <c r="HP100" s="310"/>
      <c r="HQ100" s="310"/>
      <c r="HR100" s="309"/>
      <c r="HS100" s="311"/>
      <c r="HT100" s="307"/>
      <c r="HU100" s="308"/>
      <c r="HV100" s="309"/>
      <c r="HW100" s="309"/>
      <c r="HX100" s="310"/>
      <c r="HY100" s="310"/>
      <c r="HZ100" s="309"/>
      <c r="IA100" s="311"/>
      <c r="IB100" s="307"/>
      <c r="IC100" s="308"/>
      <c r="ID100" s="309"/>
      <c r="IE100" s="309"/>
      <c r="IF100" s="310"/>
      <c r="IG100" s="310"/>
      <c r="IH100" s="309"/>
      <c r="II100" s="311"/>
      <c r="IJ100" s="307"/>
      <c r="IK100" s="308"/>
      <c r="IL100" s="309"/>
      <c r="IM100" s="309"/>
      <c r="IN100" s="310"/>
      <c r="IO100" s="310"/>
      <c r="IP100" s="309"/>
      <c r="IQ100" s="311"/>
      <c r="IR100" s="307"/>
      <c r="IS100" s="308"/>
    </row>
    <row r="101" spans="1:253" s="306" customFormat="1" ht="25.5">
      <c r="A101" s="300">
        <v>2.1</v>
      </c>
      <c r="B101" s="379" t="s">
        <v>711</v>
      </c>
      <c r="C101" s="302"/>
      <c r="D101" s="363"/>
      <c r="E101" s="638"/>
      <c r="F101" s="600"/>
      <c r="G101" s="639"/>
      <c r="H101" s="640"/>
      <c r="I101" s="641"/>
      <c r="J101" s="642"/>
      <c r="K101" s="679"/>
      <c r="L101" s="307"/>
      <c r="M101" s="308"/>
      <c r="N101" s="309"/>
      <c r="O101" s="309"/>
      <c r="P101" s="310"/>
      <c r="Q101" s="310"/>
      <c r="R101" s="309"/>
      <c r="S101" s="311"/>
      <c r="T101" s="307"/>
      <c r="U101" s="308"/>
      <c r="V101" s="309"/>
      <c r="W101" s="309"/>
      <c r="X101" s="310"/>
      <c r="Y101" s="310"/>
      <c r="Z101" s="309"/>
      <c r="AA101" s="311"/>
      <c r="AB101" s="307"/>
      <c r="AC101" s="308"/>
      <c r="AD101" s="309"/>
      <c r="AE101" s="309"/>
      <c r="AF101" s="310"/>
      <c r="AG101" s="310"/>
      <c r="AH101" s="309"/>
      <c r="AI101" s="311"/>
      <c r="AJ101" s="307"/>
      <c r="AK101" s="308"/>
      <c r="AL101" s="309"/>
      <c r="AM101" s="309"/>
      <c r="AN101" s="310"/>
      <c r="AO101" s="310"/>
      <c r="AP101" s="309"/>
      <c r="AQ101" s="311"/>
      <c r="AR101" s="307"/>
      <c r="AS101" s="308"/>
      <c r="AT101" s="309"/>
      <c r="AU101" s="309"/>
      <c r="AV101" s="310"/>
      <c r="AW101" s="310"/>
      <c r="AX101" s="309"/>
      <c r="AY101" s="311"/>
      <c r="AZ101" s="307"/>
      <c r="BA101" s="308"/>
      <c r="BB101" s="309"/>
      <c r="BC101" s="309"/>
      <c r="BD101" s="310"/>
      <c r="BE101" s="310"/>
      <c r="BF101" s="309"/>
      <c r="BG101" s="311"/>
      <c r="BH101" s="307"/>
      <c r="BI101" s="308"/>
      <c r="BJ101" s="309"/>
      <c r="BK101" s="309"/>
      <c r="BL101" s="310"/>
      <c r="BM101" s="310"/>
      <c r="BN101" s="309"/>
      <c r="BO101" s="311"/>
      <c r="BP101" s="307"/>
      <c r="BQ101" s="308"/>
      <c r="BR101" s="309"/>
      <c r="BS101" s="309"/>
      <c r="BT101" s="310"/>
      <c r="BU101" s="310"/>
      <c r="BV101" s="309"/>
      <c r="BW101" s="311"/>
      <c r="BX101" s="307"/>
      <c r="BY101" s="308"/>
      <c r="BZ101" s="309"/>
      <c r="CA101" s="309"/>
      <c r="CB101" s="310"/>
      <c r="CC101" s="310"/>
      <c r="CD101" s="309"/>
      <c r="CE101" s="311"/>
      <c r="CF101" s="307"/>
      <c r="CG101" s="308"/>
      <c r="CH101" s="309"/>
      <c r="CI101" s="309"/>
      <c r="CJ101" s="310"/>
      <c r="CK101" s="310"/>
      <c r="CL101" s="309"/>
      <c r="CM101" s="311"/>
      <c r="CN101" s="307"/>
      <c r="CO101" s="308"/>
      <c r="CP101" s="309"/>
      <c r="CQ101" s="309"/>
      <c r="CR101" s="310"/>
      <c r="CS101" s="310"/>
      <c r="CT101" s="309"/>
      <c r="CU101" s="311"/>
      <c r="CV101" s="307"/>
      <c r="CW101" s="308"/>
      <c r="CX101" s="309"/>
      <c r="CY101" s="309"/>
      <c r="CZ101" s="310"/>
      <c r="DA101" s="310"/>
      <c r="DB101" s="309"/>
      <c r="DC101" s="311"/>
      <c r="DD101" s="307"/>
      <c r="DE101" s="308"/>
      <c r="DF101" s="309"/>
      <c r="DG101" s="309"/>
      <c r="DH101" s="310"/>
      <c r="DI101" s="310"/>
      <c r="DJ101" s="309"/>
      <c r="DK101" s="311"/>
      <c r="DL101" s="307"/>
      <c r="DM101" s="308"/>
      <c r="DN101" s="309"/>
      <c r="DO101" s="309"/>
      <c r="DP101" s="310"/>
      <c r="DQ101" s="310"/>
      <c r="DR101" s="309"/>
      <c r="DS101" s="311"/>
      <c r="DT101" s="307"/>
      <c r="DU101" s="308"/>
      <c r="DV101" s="309"/>
      <c r="DW101" s="309"/>
      <c r="DX101" s="310"/>
      <c r="DY101" s="310"/>
      <c r="DZ101" s="309"/>
      <c r="EA101" s="311"/>
      <c r="EB101" s="307"/>
      <c r="EC101" s="308"/>
      <c r="ED101" s="309"/>
      <c r="EE101" s="309"/>
      <c r="EF101" s="310"/>
      <c r="EG101" s="310"/>
      <c r="EH101" s="309"/>
      <c r="EI101" s="311"/>
      <c r="EJ101" s="307"/>
      <c r="EK101" s="308"/>
      <c r="EL101" s="309"/>
      <c r="EM101" s="309"/>
      <c r="EN101" s="310"/>
      <c r="EO101" s="310"/>
      <c r="EP101" s="309"/>
      <c r="EQ101" s="311"/>
      <c r="ER101" s="307"/>
      <c r="ES101" s="308"/>
      <c r="ET101" s="309"/>
      <c r="EU101" s="309"/>
      <c r="EV101" s="310"/>
      <c r="EW101" s="310"/>
      <c r="EX101" s="309"/>
      <c r="EY101" s="311"/>
      <c r="EZ101" s="307"/>
      <c r="FA101" s="308"/>
      <c r="FB101" s="309"/>
      <c r="FC101" s="309"/>
      <c r="FD101" s="310"/>
      <c r="FE101" s="310"/>
      <c r="FF101" s="309"/>
      <c r="FG101" s="311"/>
      <c r="FH101" s="307"/>
      <c r="FI101" s="308"/>
      <c r="FJ101" s="309"/>
      <c r="FK101" s="309"/>
      <c r="FL101" s="310"/>
      <c r="FM101" s="310"/>
      <c r="FN101" s="309"/>
      <c r="FO101" s="311"/>
      <c r="FP101" s="307"/>
      <c r="FQ101" s="308"/>
      <c r="FR101" s="309"/>
      <c r="FS101" s="309"/>
      <c r="FT101" s="310"/>
      <c r="FU101" s="310"/>
      <c r="FV101" s="309"/>
      <c r="FW101" s="311"/>
      <c r="FX101" s="307"/>
      <c r="FY101" s="308"/>
      <c r="FZ101" s="309"/>
      <c r="GA101" s="309"/>
      <c r="GB101" s="310"/>
      <c r="GC101" s="310"/>
      <c r="GD101" s="309"/>
      <c r="GE101" s="311"/>
      <c r="GF101" s="307"/>
      <c r="GG101" s="308"/>
      <c r="GH101" s="309"/>
      <c r="GI101" s="309"/>
      <c r="GJ101" s="310"/>
      <c r="GK101" s="310"/>
      <c r="GL101" s="309"/>
      <c r="GM101" s="311"/>
      <c r="GN101" s="307"/>
      <c r="GO101" s="308"/>
      <c r="GP101" s="309"/>
      <c r="GQ101" s="309"/>
      <c r="GR101" s="310"/>
      <c r="GS101" s="310"/>
      <c r="GT101" s="309"/>
      <c r="GU101" s="311"/>
      <c r="GV101" s="307"/>
      <c r="GW101" s="308"/>
      <c r="GX101" s="309"/>
      <c r="GY101" s="309"/>
      <c r="GZ101" s="310"/>
      <c r="HA101" s="310"/>
      <c r="HB101" s="309"/>
      <c r="HC101" s="311"/>
      <c r="HD101" s="307"/>
      <c r="HE101" s="308"/>
      <c r="HF101" s="309"/>
      <c r="HG101" s="309"/>
      <c r="HH101" s="310"/>
      <c r="HI101" s="310"/>
      <c r="HJ101" s="309"/>
      <c r="HK101" s="311"/>
      <c r="HL101" s="307"/>
      <c r="HM101" s="308"/>
      <c r="HN101" s="309"/>
      <c r="HO101" s="309"/>
      <c r="HP101" s="310"/>
      <c r="HQ101" s="310"/>
      <c r="HR101" s="309"/>
      <c r="HS101" s="311"/>
      <c r="HT101" s="307"/>
      <c r="HU101" s="308"/>
      <c r="HV101" s="309"/>
      <c r="HW101" s="309"/>
      <c r="HX101" s="310"/>
      <c r="HY101" s="310"/>
      <c r="HZ101" s="309"/>
      <c r="IA101" s="311"/>
      <c r="IB101" s="307"/>
      <c r="IC101" s="308"/>
      <c r="ID101" s="309"/>
      <c r="IE101" s="309"/>
      <c r="IF101" s="310"/>
      <c r="IG101" s="310"/>
      <c r="IH101" s="309"/>
      <c r="II101" s="311"/>
      <c r="IJ101" s="307"/>
      <c r="IK101" s="308"/>
      <c r="IL101" s="309"/>
      <c r="IM101" s="309"/>
      <c r="IN101" s="310"/>
      <c r="IO101" s="310"/>
      <c r="IP101" s="309"/>
      <c r="IQ101" s="311"/>
      <c r="IR101" s="307"/>
      <c r="IS101" s="308"/>
    </row>
    <row r="102" spans="1:253" s="306" customFormat="1" ht="25.5">
      <c r="A102" s="300"/>
      <c r="B102" s="379" t="s">
        <v>507</v>
      </c>
      <c r="C102" s="302" t="s">
        <v>94</v>
      </c>
      <c r="D102" s="363">
        <v>3</v>
      </c>
      <c r="E102" s="638">
        <v>0</v>
      </c>
      <c r="F102" s="600">
        <f>D102*E102</f>
        <v>0</v>
      </c>
      <c r="G102" s="639"/>
      <c r="H102" s="640"/>
      <c r="I102" s="641"/>
      <c r="J102" s="642">
        <f>E102*1.2</f>
        <v>0</v>
      </c>
      <c r="K102" s="679">
        <f>D102*J102</f>
        <v>0</v>
      </c>
      <c r="L102" s="307"/>
      <c r="M102" s="308"/>
      <c r="N102" s="309"/>
      <c r="O102" s="309"/>
      <c r="P102" s="310"/>
      <c r="Q102" s="310"/>
      <c r="R102" s="309"/>
      <c r="S102" s="311"/>
      <c r="T102" s="307"/>
      <c r="U102" s="308"/>
      <c r="V102" s="309"/>
      <c r="W102" s="309"/>
      <c r="X102" s="310"/>
      <c r="Y102" s="310"/>
      <c r="Z102" s="309"/>
      <c r="AA102" s="311"/>
      <c r="AB102" s="307"/>
      <c r="AC102" s="308"/>
      <c r="AD102" s="309"/>
      <c r="AE102" s="309"/>
      <c r="AF102" s="310"/>
      <c r="AG102" s="310"/>
      <c r="AH102" s="309"/>
      <c r="AI102" s="311"/>
      <c r="AJ102" s="307"/>
      <c r="AK102" s="308"/>
      <c r="AL102" s="309"/>
      <c r="AM102" s="309"/>
      <c r="AN102" s="310"/>
      <c r="AO102" s="310"/>
      <c r="AP102" s="309"/>
      <c r="AQ102" s="311"/>
      <c r="AR102" s="307"/>
      <c r="AS102" s="308"/>
      <c r="AT102" s="309"/>
      <c r="AU102" s="309"/>
      <c r="AV102" s="310"/>
      <c r="AW102" s="310"/>
      <c r="AX102" s="309"/>
      <c r="AY102" s="311"/>
      <c r="AZ102" s="307"/>
      <c r="BA102" s="308"/>
      <c r="BB102" s="309"/>
      <c r="BC102" s="309"/>
      <c r="BD102" s="310"/>
      <c r="BE102" s="310"/>
      <c r="BF102" s="309"/>
      <c r="BG102" s="311"/>
      <c r="BH102" s="307"/>
      <c r="BI102" s="308"/>
      <c r="BJ102" s="309"/>
      <c r="BK102" s="309"/>
      <c r="BL102" s="310"/>
      <c r="BM102" s="310"/>
      <c r="BN102" s="309"/>
      <c r="BO102" s="311"/>
      <c r="BP102" s="307"/>
      <c r="BQ102" s="308"/>
      <c r="BR102" s="309"/>
      <c r="BS102" s="309"/>
      <c r="BT102" s="310"/>
      <c r="BU102" s="310"/>
      <c r="BV102" s="309"/>
      <c r="BW102" s="311"/>
      <c r="BX102" s="307"/>
      <c r="BY102" s="308"/>
      <c r="BZ102" s="309"/>
      <c r="CA102" s="309"/>
      <c r="CB102" s="310"/>
      <c r="CC102" s="310"/>
      <c r="CD102" s="309"/>
      <c r="CE102" s="311"/>
      <c r="CF102" s="307"/>
      <c r="CG102" s="308"/>
      <c r="CH102" s="309"/>
      <c r="CI102" s="309"/>
      <c r="CJ102" s="310"/>
      <c r="CK102" s="310"/>
      <c r="CL102" s="309"/>
      <c r="CM102" s="311"/>
      <c r="CN102" s="307"/>
      <c r="CO102" s="308"/>
      <c r="CP102" s="309"/>
      <c r="CQ102" s="309"/>
      <c r="CR102" s="310"/>
      <c r="CS102" s="310"/>
      <c r="CT102" s="309"/>
      <c r="CU102" s="311"/>
      <c r="CV102" s="307"/>
      <c r="CW102" s="308"/>
      <c r="CX102" s="309"/>
      <c r="CY102" s="309"/>
      <c r="CZ102" s="310"/>
      <c r="DA102" s="310"/>
      <c r="DB102" s="309"/>
      <c r="DC102" s="311"/>
      <c r="DD102" s="307"/>
      <c r="DE102" s="308"/>
      <c r="DF102" s="309"/>
      <c r="DG102" s="309"/>
      <c r="DH102" s="310"/>
      <c r="DI102" s="310"/>
      <c r="DJ102" s="309"/>
      <c r="DK102" s="311"/>
      <c r="DL102" s="307"/>
      <c r="DM102" s="308"/>
      <c r="DN102" s="309"/>
      <c r="DO102" s="309"/>
      <c r="DP102" s="310"/>
      <c r="DQ102" s="310"/>
      <c r="DR102" s="309"/>
      <c r="DS102" s="311"/>
      <c r="DT102" s="307"/>
      <c r="DU102" s="308"/>
      <c r="DV102" s="309"/>
      <c r="DW102" s="309"/>
      <c r="DX102" s="310"/>
      <c r="DY102" s="310"/>
      <c r="DZ102" s="309"/>
      <c r="EA102" s="311"/>
      <c r="EB102" s="307"/>
      <c r="EC102" s="308"/>
      <c r="ED102" s="309"/>
      <c r="EE102" s="309"/>
      <c r="EF102" s="310"/>
      <c r="EG102" s="310"/>
      <c r="EH102" s="309"/>
      <c r="EI102" s="311"/>
      <c r="EJ102" s="307"/>
      <c r="EK102" s="308"/>
      <c r="EL102" s="309"/>
      <c r="EM102" s="309"/>
      <c r="EN102" s="310"/>
      <c r="EO102" s="310"/>
      <c r="EP102" s="309"/>
      <c r="EQ102" s="311"/>
      <c r="ER102" s="307"/>
      <c r="ES102" s="308"/>
      <c r="ET102" s="309"/>
      <c r="EU102" s="309"/>
      <c r="EV102" s="310"/>
      <c r="EW102" s="310"/>
      <c r="EX102" s="309"/>
      <c r="EY102" s="311"/>
      <c r="EZ102" s="307"/>
      <c r="FA102" s="308"/>
      <c r="FB102" s="309"/>
      <c r="FC102" s="309"/>
      <c r="FD102" s="310"/>
      <c r="FE102" s="310"/>
      <c r="FF102" s="309"/>
      <c r="FG102" s="311"/>
      <c r="FH102" s="307"/>
      <c r="FI102" s="308"/>
      <c r="FJ102" s="309"/>
      <c r="FK102" s="309"/>
      <c r="FL102" s="310"/>
      <c r="FM102" s="310"/>
      <c r="FN102" s="309"/>
      <c r="FO102" s="311"/>
      <c r="FP102" s="307"/>
      <c r="FQ102" s="308"/>
      <c r="FR102" s="309"/>
      <c r="FS102" s="309"/>
      <c r="FT102" s="310"/>
      <c r="FU102" s="310"/>
      <c r="FV102" s="309"/>
      <c r="FW102" s="311"/>
      <c r="FX102" s="307"/>
      <c r="FY102" s="308"/>
      <c r="FZ102" s="309"/>
      <c r="GA102" s="309"/>
      <c r="GB102" s="310"/>
      <c r="GC102" s="310"/>
      <c r="GD102" s="309"/>
      <c r="GE102" s="311"/>
      <c r="GF102" s="307"/>
      <c r="GG102" s="308"/>
      <c r="GH102" s="309"/>
      <c r="GI102" s="309"/>
      <c r="GJ102" s="310"/>
      <c r="GK102" s="310"/>
      <c r="GL102" s="309"/>
      <c r="GM102" s="311"/>
      <c r="GN102" s="307"/>
      <c r="GO102" s="308"/>
      <c r="GP102" s="309"/>
      <c r="GQ102" s="309"/>
      <c r="GR102" s="310"/>
      <c r="GS102" s="310"/>
      <c r="GT102" s="309"/>
      <c r="GU102" s="311"/>
      <c r="GV102" s="307"/>
      <c r="GW102" s="308"/>
      <c r="GX102" s="309"/>
      <c r="GY102" s="309"/>
      <c r="GZ102" s="310"/>
      <c r="HA102" s="310"/>
      <c r="HB102" s="309"/>
      <c r="HC102" s="311"/>
      <c r="HD102" s="307"/>
      <c r="HE102" s="308"/>
      <c r="HF102" s="309"/>
      <c r="HG102" s="309"/>
      <c r="HH102" s="310"/>
      <c r="HI102" s="310"/>
      <c r="HJ102" s="309"/>
      <c r="HK102" s="311"/>
      <c r="HL102" s="307"/>
      <c r="HM102" s="308"/>
      <c r="HN102" s="309"/>
      <c r="HO102" s="309"/>
      <c r="HP102" s="310"/>
      <c r="HQ102" s="310"/>
      <c r="HR102" s="309"/>
      <c r="HS102" s="311"/>
      <c r="HT102" s="307"/>
      <c r="HU102" s="308"/>
      <c r="HV102" s="309"/>
      <c r="HW102" s="309"/>
      <c r="HX102" s="310"/>
      <c r="HY102" s="310"/>
      <c r="HZ102" s="309"/>
      <c r="IA102" s="311"/>
      <c r="IB102" s="307"/>
      <c r="IC102" s="308"/>
      <c r="ID102" s="309"/>
      <c r="IE102" s="309"/>
      <c r="IF102" s="310"/>
      <c r="IG102" s="310"/>
      <c r="IH102" s="309"/>
      <c r="II102" s="311"/>
      <c r="IJ102" s="307"/>
      <c r="IK102" s="308"/>
      <c r="IL102" s="309"/>
      <c r="IM102" s="309"/>
      <c r="IN102" s="310"/>
      <c r="IO102" s="310"/>
      <c r="IP102" s="309"/>
      <c r="IQ102" s="311"/>
      <c r="IR102" s="307"/>
      <c r="IS102" s="308"/>
    </row>
    <row r="103" spans="1:253" s="306" customFormat="1" ht="63.75">
      <c r="A103" s="300">
        <v>2.11</v>
      </c>
      <c r="B103" s="380" t="s">
        <v>712</v>
      </c>
      <c r="C103" s="381"/>
      <c r="D103" s="382"/>
      <c r="E103" s="643"/>
      <c r="F103" s="643"/>
      <c r="G103" s="644"/>
      <c r="H103" s="623"/>
      <c r="I103" s="624"/>
      <c r="J103" s="625"/>
      <c r="K103" s="678"/>
      <c r="L103" s="307"/>
      <c r="M103" s="308"/>
      <c r="N103" s="309"/>
      <c r="O103" s="309"/>
      <c r="P103" s="310"/>
      <c r="Q103" s="310"/>
      <c r="R103" s="309"/>
      <c r="S103" s="311"/>
      <c r="T103" s="307"/>
      <c r="U103" s="308"/>
      <c r="V103" s="309"/>
      <c r="W103" s="309"/>
      <c r="X103" s="310"/>
      <c r="Y103" s="310"/>
      <c r="Z103" s="309"/>
      <c r="AA103" s="311"/>
      <c r="AB103" s="307"/>
      <c r="AC103" s="308"/>
      <c r="AD103" s="309"/>
      <c r="AE103" s="309"/>
      <c r="AF103" s="310"/>
      <c r="AG103" s="310"/>
      <c r="AH103" s="309"/>
      <c r="AI103" s="311"/>
      <c r="AJ103" s="307"/>
      <c r="AK103" s="308"/>
      <c r="AL103" s="309"/>
      <c r="AM103" s="309"/>
      <c r="AN103" s="310"/>
      <c r="AO103" s="310"/>
      <c r="AP103" s="309"/>
      <c r="AQ103" s="311"/>
      <c r="AR103" s="307"/>
      <c r="AS103" s="308"/>
      <c r="AT103" s="309"/>
      <c r="AU103" s="309"/>
      <c r="AV103" s="310"/>
      <c r="AW103" s="310"/>
      <c r="AX103" s="309"/>
      <c r="AY103" s="311"/>
      <c r="AZ103" s="307"/>
      <c r="BA103" s="308"/>
      <c r="BB103" s="309"/>
      <c r="BC103" s="309"/>
      <c r="BD103" s="310"/>
      <c r="BE103" s="310"/>
      <c r="BF103" s="309"/>
      <c r="BG103" s="311"/>
      <c r="BH103" s="307"/>
      <c r="BI103" s="308"/>
      <c r="BJ103" s="309"/>
      <c r="BK103" s="309"/>
      <c r="BL103" s="310"/>
      <c r="BM103" s="310"/>
      <c r="BN103" s="309"/>
      <c r="BO103" s="311"/>
      <c r="BP103" s="307"/>
      <c r="BQ103" s="308"/>
      <c r="BR103" s="309"/>
      <c r="BS103" s="309"/>
      <c r="BT103" s="310"/>
      <c r="BU103" s="310"/>
      <c r="BV103" s="309"/>
      <c r="BW103" s="311"/>
      <c r="BX103" s="307"/>
      <c r="BY103" s="308"/>
      <c r="BZ103" s="309"/>
      <c r="CA103" s="309"/>
      <c r="CB103" s="310"/>
      <c r="CC103" s="310"/>
      <c r="CD103" s="309"/>
      <c r="CE103" s="311"/>
      <c r="CF103" s="307"/>
      <c r="CG103" s="308"/>
      <c r="CH103" s="309"/>
      <c r="CI103" s="309"/>
      <c r="CJ103" s="310"/>
      <c r="CK103" s="310"/>
      <c r="CL103" s="309"/>
      <c r="CM103" s="311"/>
      <c r="CN103" s="307"/>
      <c r="CO103" s="308"/>
      <c r="CP103" s="309"/>
      <c r="CQ103" s="309"/>
      <c r="CR103" s="310"/>
      <c r="CS103" s="310"/>
      <c r="CT103" s="309"/>
      <c r="CU103" s="311"/>
      <c r="CV103" s="307"/>
      <c r="CW103" s="308"/>
      <c r="CX103" s="309"/>
      <c r="CY103" s="309"/>
      <c r="CZ103" s="310"/>
      <c r="DA103" s="310"/>
      <c r="DB103" s="309"/>
      <c r="DC103" s="311"/>
      <c r="DD103" s="307"/>
      <c r="DE103" s="308"/>
      <c r="DF103" s="309"/>
      <c r="DG103" s="309"/>
      <c r="DH103" s="310"/>
      <c r="DI103" s="310"/>
      <c r="DJ103" s="309"/>
      <c r="DK103" s="311"/>
      <c r="DL103" s="307"/>
      <c r="DM103" s="308"/>
      <c r="DN103" s="309"/>
      <c r="DO103" s="309"/>
      <c r="DP103" s="310"/>
      <c r="DQ103" s="310"/>
      <c r="DR103" s="309"/>
      <c r="DS103" s="311"/>
      <c r="DT103" s="307"/>
      <c r="DU103" s="308"/>
      <c r="DV103" s="309"/>
      <c r="DW103" s="309"/>
      <c r="DX103" s="310"/>
      <c r="DY103" s="310"/>
      <c r="DZ103" s="309"/>
      <c r="EA103" s="311"/>
      <c r="EB103" s="307"/>
      <c r="EC103" s="308"/>
      <c r="ED103" s="309"/>
      <c r="EE103" s="309"/>
      <c r="EF103" s="310"/>
      <c r="EG103" s="310"/>
      <c r="EH103" s="309"/>
      <c r="EI103" s="311"/>
      <c r="EJ103" s="307"/>
      <c r="EK103" s="308"/>
      <c r="EL103" s="309"/>
      <c r="EM103" s="309"/>
      <c r="EN103" s="310"/>
      <c r="EO103" s="310"/>
      <c r="EP103" s="309"/>
      <c r="EQ103" s="311"/>
      <c r="ER103" s="307"/>
      <c r="ES103" s="308"/>
      <c r="ET103" s="309"/>
      <c r="EU103" s="309"/>
      <c r="EV103" s="310"/>
      <c r="EW103" s="310"/>
      <c r="EX103" s="309"/>
      <c r="EY103" s="311"/>
      <c r="EZ103" s="307"/>
      <c r="FA103" s="308"/>
      <c r="FB103" s="309"/>
      <c r="FC103" s="309"/>
      <c r="FD103" s="310"/>
      <c r="FE103" s="310"/>
      <c r="FF103" s="309"/>
      <c r="FG103" s="311"/>
      <c r="FH103" s="307"/>
      <c r="FI103" s="308"/>
      <c r="FJ103" s="309"/>
      <c r="FK103" s="309"/>
      <c r="FL103" s="310"/>
      <c r="FM103" s="310"/>
      <c r="FN103" s="309"/>
      <c r="FO103" s="311"/>
      <c r="FP103" s="307"/>
      <c r="FQ103" s="308"/>
      <c r="FR103" s="309"/>
      <c r="FS103" s="309"/>
      <c r="FT103" s="310"/>
      <c r="FU103" s="310"/>
      <c r="FV103" s="309"/>
      <c r="FW103" s="311"/>
      <c r="FX103" s="307"/>
      <c r="FY103" s="308"/>
      <c r="FZ103" s="309"/>
      <c r="GA103" s="309"/>
      <c r="GB103" s="310"/>
      <c r="GC103" s="310"/>
      <c r="GD103" s="309"/>
      <c r="GE103" s="311"/>
      <c r="GF103" s="307"/>
      <c r="GG103" s="308"/>
      <c r="GH103" s="309"/>
      <c r="GI103" s="309"/>
      <c r="GJ103" s="310"/>
      <c r="GK103" s="310"/>
      <c r="GL103" s="309"/>
      <c r="GM103" s="311"/>
      <c r="GN103" s="307"/>
      <c r="GO103" s="308"/>
      <c r="GP103" s="309"/>
      <c r="GQ103" s="309"/>
      <c r="GR103" s="310"/>
      <c r="GS103" s="310"/>
      <c r="GT103" s="309"/>
      <c r="GU103" s="311"/>
      <c r="GV103" s="307"/>
      <c r="GW103" s="308"/>
      <c r="GX103" s="309"/>
      <c r="GY103" s="309"/>
      <c r="GZ103" s="310"/>
      <c r="HA103" s="310"/>
      <c r="HB103" s="309"/>
      <c r="HC103" s="311"/>
      <c r="HD103" s="307"/>
      <c r="HE103" s="308"/>
      <c r="HF103" s="309"/>
      <c r="HG103" s="309"/>
      <c r="HH103" s="310"/>
      <c r="HI103" s="310"/>
      <c r="HJ103" s="309"/>
      <c r="HK103" s="311"/>
      <c r="HL103" s="307"/>
      <c r="HM103" s="308"/>
      <c r="HN103" s="309"/>
      <c r="HO103" s="309"/>
      <c r="HP103" s="310"/>
      <c r="HQ103" s="310"/>
      <c r="HR103" s="309"/>
      <c r="HS103" s="311"/>
      <c r="HT103" s="307"/>
      <c r="HU103" s="308"/>
      <c r="HV103" s="309"/>
      <c r="HW103" s="309"/>
      <c r="HX103" s="310"/>
      <c r="HY103" s="310"/>
      <c r="HZ103" s="309"/>
      <c r="IA103" s="311"/>
      <c r="IB103" s="307"/>
      <c r="IC103" s="308"/>
      <c r="ID103" s="309"/>
      <c r="IE103" s="309"/>
      <c r="IF103" s="310"/>
      <c r="IG103" s="310"/>
      <c r="IH103" s="309"/>
      <c r="II103" s="311"/>
      <c r="IJ103" s="307"/>
      <c r="IK103" s="308"/>
      <c r="IL103" s="309"/>
      <c r="IM103" s="309"/>
      <c r="IN103" s="310"/>
      <c r="IO103" s="310"/>
      <c r="IP103" s="309"/>
      <c r="IQ103" s="311"/>
      <c r="IR103" s="307"/>
      <c r="IS103" s="308"/>
    </row>
    <row r="104" spans="1:253" s="306" customFormat="1" ht="25.5">
      <c r="A104" s="300"/>
      <c r="B104" s="379" t="s">
        <v>508</v>
      </c>
      <c r="C104" s="381"/>
      <c r="D104" s="382"/>
      <c r="E104" s="643"/>
      <c r="F104" s="643"/>
      <c r="G104" s="644"/>
      <c r="H104" s="623"/>
      <c r="I104" s="624"/>
      <c r="J104" s="625"/>
      <c r="K104" s="678"/>
      <c r="L104" s="307"/>
      <c r="M104" s="308"/>
      <c r="N104" s="309"/>
      <c r="O104" s="309"/>
      <c r="P104" s="310"/>
      <c r="Q104" s="310"/>
      <c r="R104" s="309"/>
      <c r="S104" s="311"/>
      <c r="T104" s="307"/>
      <c r="U104" s="308"/>
      <c r="V104" s="309"/>
      <c r="W104" s="309"/>
      <c r="X104" s="310"/>
      <c r="Y104" s="310"/>
      <c r="Z104" s="309"/>
      <c r="AA104" s="311"/>
      <c r="AB104" s="307"/>
      <c r="AC104" s="308"/>
      <c r="AD104" s="309"/>
      <c r="AE104" s="309"/>
      <c r="AF104" s="310"/>
      <c r="AG104" s="310"/>
      <c r="AH104" s="309"/>
      <c r="AI104" s="311"/>
      <c r="AJ104" s="307"/>
      <c r="AK104" s="308"/>
      <c r="AL104" s="309"/>
      <c r="AM104" s="309"/>
      <c r="AN104" s="310"/>
      <c r="AO104" s="310"/>
      <c r="AP104" s="309"/>
      <c r="AQ104" s="311"/>
      <c r="AR104" s="307"/>
      <c r="AS104" s="308"/>
      <c r="AT104" s="309"/>
      <c r="AU104" s="309"/>
      <c r="AV104" s="310"/>
      <c r="AW104" s="310"/>
      <c r="AX104" s="309"/>
      <c r="AY104" s="311"/>
      <c r="AZ104" s="307"/>
      <c r="BA104" s="308"/>
      <c r="BB104" s="309"/>
      <c r="BC104" s="309"/>
      <c r="BD104" s="310"/>
      <c r="BE104" s="310"/>
      <c r="BF104" s="309"/>
      <c r="BG104" s="311"/>
      <c r="BH104" s="307"/>
      <c r="BI104" s="308"/>
      <c r="BJ104" s="309"/>
      <c r="BK104" s="309"/>
      <c r="BL104" s="310"/>
      <c r="BM104" s="310"/>
      <c r="BN104" s="309"/>
      <c r="BO104" s="311"/>
      <c r="BP104" s="307"/>
      <c r="BQ104" s="308"/>
      <c r="BR104" s="309"/>
      <c r="BS104" s="309"/>
      <c r="BT104" s="310"/>
      <c r="BU104" s="310"/>
      <c r="BV104" s="309"/>
      <c r="BW104" s="311"/>
      <c r="BX104" s="307"/>
      <c r="BY104" s="308"/>
      <c r="BZ104" s="309"/>
      <c r="CA104" s="309"/>
      <c r="CB104" s="310"/>
      <c r="CC104" s="310"/>
      <c r="CD104" s="309"/>
      <c r="CE104" s="311"/>
      <c r="CF104" s="307"/>
      <c r="CG104" s="308"/>
      <c r="CH104" s="309"/>
      <c r="CI104" s="309"/>
      <c r="CJ104" s="310"/>
      <c r="CK104" s="310"/>
      <c r="CL104" s="309"/>
      <c r="CM104" s="311"/>
      <c r="CN104" s="307"/>
      <c r="CO104" s="308"/>
      <c r="CP104" s="309"/>
      <c r="CQ104" s="309"/>
      <c r="CR104" s="310"/>
      <c r="CS104" s="310"/>
      <c r="CT104" s="309"/>
      <c r="CU104" s="311"/>
      <c r="CV104" s="307"/>
      <c r="CW104" s="308"/>
      <c r="CX104" s="309"/>
      <c r="CY104" s="309"/>
      <c r="CZ104" s="310"/>
      <c r="DA104" s="310"/>
      <c r="DB104" s="309"/>
      <c r="DC104" s="311"/>
      <c r="DD104" s="307"/>
      <c r="DE104" s="308"/>
      <c r="DF104" s="309"/>
      <c r="DG104" s="309"/>
      <c r="DH104" s="310"/>
      <c r="DI104" s="310"/>
      <c r="DJ104" s="309"/>
      <c r="DK104" s="311"/>
      <c r="DL104" s="307"/>
      <c r="DM104" s="308"/>
      <c r="DN104" s="309"/>
      <c r="DO104" s="309"/>
      <c r="DP104" s="310"/>
      <c r="DQ104" s="310"/>
      <c r="DR104" s="309"/>
      <c r="DS104" s="311"/>
      <c r="DT104" s="307"/>
      <c r="DU104" s="308"/>
      <c r="DV104" s="309"/>
      <c r="DW104" s="309"/>
      <c r="DX104" s="310"/>
      <c r="DY104" s="310"/>
      <c r="DZ104" s="309"/>
      <c r="EA104" s="311"/>
      <c r="EB104" s="307"/>
      <c r="EC104" s="308"/>
      <c r="ED104" s="309"/>
      <c r="EE104" s="309"/>
      <c r="EF104" s="310"/>
      <c r="EG104" s="310"/>
      <c r="EH104" s="309"/>
      <c r="EI104" s="311"/>
      <c r="EJ104" s="307"/>
      <c r="EK104" s="308"/>
      <c r="EL104" s="309"/>
      <c r="EM104" s="309"/>
      <c r="EN104" s="310"/>
      <c r="EO104" s="310"/>
      <c r="EP104" s="309"/>
      <c r="EQ104" s="311"/>
      <c r="ER104" s="307"/>
      <c r="ES104" s="308"/>
      <c r="ET104" s="309"/>
      <c r="EU104" s="309"/>
      <c r="EV104" s="310"/>
      <c r="EW104" s="310"/>
      <c r="EX104" s="309"/>
      <c r="EY104" s="311"/>
      <c r="EZ104" s="307"/>
      <c r="FA104" s="308"/>
      <c r="FB104" s="309"/>
      <c r="FC104" s="309"/>
      <c r="FD104" s="310"/>
      <c r="FE104" s="310"/>
      <c r="FF104" s="309"/>
      <c r="FG104" s="311"/>
      <c r="FH104" s="307"/>
      <c r="FI104" s="308"/>
      <c r="FJ104" s="309"/>
      <c r="FK104" s="309"/>
      <c r="FL104" s="310"/>
      <c r="FM104" s="310"/>
      <c r="FN104" s="309"/>
      <c r="FO104" s="311"/>
      <c r="FP104" s="307"/>
      <c r="FQ104" s="308"/>
      <c r="FR104" s="309"/>
      <c r="FS104" s="309"/>
      <c r="FT104" s="310"/>
      <c r="FU104" s="310"/>
      <c r="FV104" s="309"/>
      <c r="FW104" s="311"/>
      <c r="FX104" s="307"/>
      <c r="FY104" s="308"/>
      <c r="FZ104" s="309"/>
      <c r="GA104" s="309"/>
      <c r="GB104" s="310"/>
      <c r="GC104" s="310"/>
      <c r="GD104" s="309"/>
      <c r="GE104" s="311"/>
      <c r="GF104" s="307"/>
      <c r="GG104" s="308"/>
      <c r="GH104" s="309"/>
      <c r="GI104" s="309"/>
      <c r="GJ104" s="310"/>
      <c r="GK104" s="310"/>
      <c r="GL104" s="309"/>
      <c r="GM104" s="311"/>
      <c r="GN104" s="307"/>
      <c r="GO104" s="308"/>
      <c r="GP104" s="309"/>
      <c r="GQ104" s="309"/>
      <c r="GR104" s="310"/>
      <c r="GS104" s="310"/>
      <c r="GT104" s="309"/>
      <c r="GU104" s="311"/>
      <c r="GV104" s="307"/>
      <c r="GW104" s="308"/>
      <c r="GX104" s="309"/>
      <c r="GY104" s="309"/>
      <c r="GZ104" s="310"/>
      <c r="HA104" s="310"/>
      <c r="HB104" s="309"/>
      <c r="HC104" s="311"/>
      <c r="HD104" s="307"/>
      <c r="HE104" s="308"/>
      <c r="HF104" s="309"/>
      <c r="HG104" s="309"/>
      <c r="HH104" s="310"/>
      <c r="HI104" s="310"/>
      <c r="HJ104" s="309"/>
      <c r="HK104" s="311"/>
      <c r="HL104" s="307"/>
      <c r="HM104" s="308"/>
      <c r="HN104" s="309"/>
      <c r="HO104" s="309"/>
      <c r="HP104" s="310"/>
      <c r="HQ104" s="310"/>
      <c r="HR104" s="309"/>
      <c r="HS104" s="311"/>
      <c r="HT104" s="307"/>
      <c r="HU104" s="308"/>
      <c r="HV104" s="309"/>
      <c r="HW104" s="309"/>
      <c r="HX104" s="310"/>
      <c r="HY104" s="310"/>
      <c r="HZ104" s="309"/>
      <c r="IA104" s="311"/>
      <c r="IB104" s="307"/>
      <c r="IC104" s="308"/>
      <c r="ID104" s="309"/>
      <c r="IE104" s="309"/>
      <c r="IF104" s="310"/>
      <c r="IG104" s="310"/>
      <c r="IH104" s="309"/>
      <c r="II104" s="311"/>
      <c r="IJ104" s="307"/>
      <c r="IK104" s="308"/>
      <c r="IL104" s="309"/>
      <c r="IM104" s="309"/>
      <c r="IN104" s="310"/>
      <c r="IO104" s="310"/>
      <c r="IP104" s="309"/>
      <c r="IQ104" s="311"/>
      <c r="IR104" s="307"/>
      <c r="IS104" s="308"/>
    </row>
    <row r="105" spans="1:253" s="306" customFormat="1" ht="13.5">
      <c r="A105" s="300"/>
      <c r="B105" s="383" t="s">
        <v>509</v>
      </c>
      <c r="C105" s="312" t="s">
        <v>459</v>
      </c>
      <c r="D105" s="384">
        <f>27.24+15.22+16+31.22*2+15.3*2+16.86*2</f>
        <v>185.22</v>
      </c>
      <c r="E105" s="636">
        <v>0</v>
      </c>
      <c r="F105" s="627">
        <f>D105*E105</f>
        <v>0</v>
      </c>
      <c r="G105" s="644"/>
      <c r="H105" s="623">
        <v>3.5</v>
      </c>
      <c r="I105" s="624"/>
      <c r="J105" s="625">
        <f>E105*1.2</f>
        <v>0</v>
      </c>
      <c r="K105" s="678">
        <f>D105*J105</f>
        <v>0</v>
      </c>
      <c r="L105" s="307"/>
      <c r="M105" s="308"/>
      <c r="N105" s="309"/>
      <c r="O105" s="309"/>
      <c r="P105" s="310"/>
      <c r="Q105" s="310"/>
      <c r="R105" s="309"/>
      <c r="S105" s="311"/>
      <c r="T105" s="307"/>
      <c r="U105" s="308"/>
      <c r="V105" s="309"/>
      <c r="W105" s="309"/>
      <c r="X105" s="310"/>
      <c r="Y105" s="310"/>
      <c r="Z105" s="309"/>
      <c r="AA105" s="311"/>
      <c r="AB105" s="307"/>
      <c r="AC105" s="308"/>
      <c r="AD105" s="309"/>
      <c r="AE105" s="309"/>
      <c r="AF105" s="310"/>
      <c r="AG105" s="310"/>
      <c r="AH105" s="309"/>
      <c r="AI105" s="311"/>
      <c r="AJ105" s="307"/>
      <c r="AK105" s="308"/>
      <c r="AL105" s="309"/>
      <c r="AM105" s="309"/>
      <c r="AN105" s="310"/>
      <c r="AO105" s="310"/>
      <c r="AP105" s="309"/>
      <c r="AQ105" s="311"/>
      <c r="AR105" s="307"/>
      <c r="AS105" s="308"/>
      <c r="AT105" s="309"/>
      <c r="AU105" s="309"/>
      <c r="AV105" s="310"/>
      <c r="AW105" s="310"/>
      <c r="AX105" s="309"/>
      <c r="AY105" s="311"/>
      <c r="AZ105" s="307"/>
      <c r="BA105" s="308"/>
      <c r="BB105" s="309"/>
      <c r="BC105" s="309"/>
      <c r="BD105" s="310"/>
      <c r="BE105" s="310"/>
      <c r="BF105" s="309"/>
      <c r="BG105" s="311"/>
      <c r="BH105" s="307"/>
      <c r="BI105" s="308"/>
      <c r="BJ105" s="309"/>
      <c r="BK105" s="309"/>
      <c r="BL105" s="310"/>
      <c r="BM105" s="310"/>
      <c r="BN105" s="309"/>
      <c r="BO105" s="311"/>
      <c r="BP105" s="307"/>
      <c r="BQ105" s="308"/>
      <c r="BR105" s="309"/>
      <c r="BS105" s="309"/>
      <c r="BT105" s="310"/>
      <c r="BU105" s="310"/>
      <c r="BV105" s="309"/>
      <c r="BW105" s="311"/>
      <c r="BX105" s="307"/>
      <c r="BY105" s="308"/>
      <c r="BZ105" s="309"/>
      <c r="CA105" s="309"/>
      <c r="CB105" s="310"/>
      <c r="CC105" s="310"/>
      <c r="CD105" s="309"/>
      <c r="CE105" s="311"/>
      <c r="CF105" s="307"/>
      <c r="CG105" s="308"/>
      <c r="CH105" s="309"/>
      <c r="CI105" s="309"/>
      <c r="CJ105" s="310"/>
      <c r="CK105" s="310"/>
      <c r="CL105" s="309"/>
      <c r="CM105" s="311"/>
      <c r="CN105" s="307"/>
      <c r="CO105" s="308"/>
      <c r="CP105" s="309"/>
      <c r="CQ105" s="309"/>
      <c r="CR105" s="310"/>
      <c r="CS105" s="310"/>
      <c r="CT105" s="309"/>
      <c r="CU105" s="311"/>
      <c r="CV105" s="307"/>
      <c r="CW105" s="308"/>
      <c r="CX105" s="309"/>
      <c r="CY105" s="309"/>
      <c r="CZ105" s="310"/>
      <c r="DA105" s="310"/>
      <c r="DB105" s="309"/>
      <c r="DC105" s="311"/>
      <c r="DD105" s="307"/>
      <c r="DE105" s="308"/>
      <c r="DF105" s="309"/>
      <c r="DG105" s="309"/>
      <c r="DH105" s="310"/>
      <c r="DI105" s="310"/>
      <c r="DJ105" s="309"/>
      <c r="DK105" s="311"/>
      <c r="DL105" s="307"/>
      <c r="DM105" s="308"/>
      <c r="DN105" s="309"/>
      <c r="DO105" s="309"/>
      <c r="DP105" s="310"/>
      <c r="DQ105" s="310"/>
      <c r="DR105" s="309"/>
      <c r="DS105" s="311"/>
      <c r="DT105" s="307"/>
      <c r="DU105" s="308"/>
      <c r="DV105" s="309"/>
      <c r="DW105" s="309"/>
      <c r="DX105" s="310"/>
      <c r="DY105" s="310"/>
      <c r="DZ105" s="309"/>
      <c r="EA105" s="311"/>
      <c r="EB105" s="307"/>
      <c r="EC105" s="308"/>
      <c r="ED105" s="309"/>
      <c r="EE105" s="309"/>
      <c r="EF105" s="310"/>
      <c r="EG105" s="310"/>
      <c r="EH105" s="309"/>
      <c r="EI105" s="311"/>
      <c r="EJ105" s="307"/>
      <c r="EK105" s="308"/>
      <c r="EL105" s="309"/>
      <c r="EM105" s="309"/>
      <c r="EN105" s="310"/>
      <c r="EO105" s="310"/>
      <c r="EP105" s="309"/>
      <c r="EQ105" s="311"/>
      <c r="ER105" s="307"/>
      <c r="ES105" s="308"/>
      <c r="ET105" s="309"/>
      <c r="EU105" s="309"/>
      <c r="EV105" s="310"/>
      <c r="EW105" s="310"/>
      <c r="EX105" s="309"/>
      <c r="EY105" s="311"/>
      <c r="EZ105" s="307"/>
      <c r="FA105" s="308"/>
      <c r="FB105" s="309"/>
      <c r="FC105" s="309"/>
      <c r="FD105" s="310"/>
      <c r="FE105" s="310"/>
      <c r="FF105" s="309"/>
      <c r="FG105" s="311"/>
      <c r="FH105" s="307"/>
      <c r="FI105" s="308"/>
      <c r="FJ105" s="309"/>
      <c r="FK105" s="309"/>
      <c r="FL105" s="310"/>
      <c r="FM105" s="310"/>
      <c r="FN105" s="309"/>
      <c r="FO105" s="311"/>
      <c r="FP105" s="307"/>
      <c r="FQ105" s="308"/>
      <c r="FR105" s="309"/>
      <c r="FS105" s="309"/>
      <c r="FT105" s="310"/>
      <c r="FU105" s="310"/>
      <c r="FV105" s="309"/>
      <c r="FW105" s="311"/>
      <c r="FX105" s="307"/>
      <c r="FY105" s="308"/>
      <c r="FZ105" s="309"/>
      <c r="GA105" s="309"/>
      <c r="GB105" s="310"/>
      <c r="GC105" s="310"/>
      <c r="GD105" s="309"/>
      <c r="GE105" s="311"/>
      <c r="GF105" s="307"/>
      <c r="GG105" s="308"/>
      <c r="GH105" s="309"/>
      <c r="GI105" s="309"/>
      <c r="GJ105" s="310"/>
      <c r="GK105" s="310"/>
      <c r="GL105" s="309"/>
      <c r="GM105" s="311"/>
      <c r="GN105" s="307"/>
      <c r="GO105" s="308"/>
      <c r="GP105" s="309"/>
      <c r="GQ105" s="309"/>
      <c r="GR105" s="310"/>
      <c r="GS105" s="310"/>
      <c r="GT105" s="309"/>
      <c r="GU105" s="311"/>
      <c r="GV105" s="307"/>
      <c r="GW105" s="308"/>
      <c r="GX105" s="309"/>
      <c r="GY105" s="309"/>
      <c r="GZ105" s="310"/>
      <c r="HA105" s="310"/>
      <c r="HB105" s="309"/>
      <c r="HC105" s="311"/>
      <c r="HD105" s="307"/>
      <c r="HE105" s="308"/>
      <c r="HF105" s="309"/>
      <c r="HG105" s="309"/>
      <c r="HH105" s="310"/>
      <c r="HI105" s="310"/>
      <c r="HJ105" s="309"/>
      <c r="HK105" s="311"/>
      <c r="HL105" s="307"/>
      <c r="HM105" s="308"/>
      <c r="HN105" s="309"/>
      <c r="HO105" s="309"/>
      <c r="HP105" s="310"/>
      <c r="HQ105" s="310"/>
      <c r="HR105" s="309"/>
      <c r="HS105" s="311"/>
      <c r="HT105" s="307"/>
      <c r="HU105" s="308"/>
      <c r="HV105" s="309"/>
      <c r="HW105" s="309"/>
      <c r="HX105" s="310"/>
      <c r="HY105" s="310"/>
      <c r="HZ105" s="309"/>
      <c r="IA105" s="311"/>
      <c r="IB105" s="307"/>
      <c r="IC105" s="308"/>
      <c r="ID105" s="309"/>
      <c r="IE105" s="309"/>
      <c r="IF105" s="310"/>
      <c r="IG105" s="310"/>
      <c r="IH105" s="309"/>
      <c r="II105" s="311"/>
      <c r="IJ105" s="307"/>
      <c r="IK105" s="308"/>
      <c r="IL105" s="309"/>
      <c r="IM105" s="309"/>
      <c r="IN105" s="310"/>
      <c r="IO105" s="310"/>
      <c r="IP105" s="309"/>
      <c r="IQ105" s="311"/>
      <c r="IR105" s="307"/>
      <c r="IS105" s="308"/>
    </row>
    <row r="106" spans="1:253" s="285" customFormat="1" ht="13.5">
      <c r="A106" s="317">
        <v>2</v>
      </c>
      <c r="B106" s="385" t="s">
        <v>466</v>
      </c>
      <c r="C106" s="319"/>
      <c r="D106" s="386"/>
      <c r="E106" s="321" t="s">
        <v>465</v>
      </c>
      <c r="F106" s="621">
        <f>SUM(F56:F105)</f>
        <v>0</v>
      </c>
      <c r="G106" s="645"/>
      <c r="H106" s="646"/>
      <c r="I106" s="647"/>
      <c r="J106" s="648"/>
      <c r="K106" s="693">
        <f>SUM(K56:K105)</f>
        <v>0</v>
      </c>
      <c r="L106" s="387"/>
      <c r="M106" s="388"/>
      <c r="N106" s="389"/>
      <c r="O106" s="389"/>
      <c r="P106" s="390"/>
      <c r="Q106" s="390"/>
      <c r="R106" s="389"/>
      <c r="S106" s="391"/>
      <c r="T106" s="387"/>
      <c r="U106" s="388"/>
      <c r="V106" s="389"/>
      <c r="W106" s="389"/>
      <c r="X106" s="390"/>
      <c r="Y106" s="390"/>
      <c r="Z106" s="389"/>
      <c r="AA106" s="391"/>
      <c r="AB106" s="387"/>
      <c r="AC106" s="388"/>
      <c r="AD106" s="389"/>
      <c r="AE106" s="389"/>
      <c r="AF106" s="390"/>
      <c r="AG106" s="390"/>
      <c r="AH106" s="389"/>
      <c r="AI106" s="391"/>
      <c r="AJ106" s="387"/>
      <c r="AK106" s="388"/>
      <c r="AL106" s="389"/>
      <c r="AM106" s="389"/>
      <c r="AN106" s="390"/>
      <c r="AO106" s="390"/>
      <c r="AP106" s="389"/>
      <c r="AQ106" s="391"/>
      <c r="AR106" s="387"/>
      <c r="AS106" s="388"/>
      <c r="AT106" s="389"/>
      <c r="AU106" s="389"/>
      <c r="AV106" s="390"/>
      <c r="AW106" s="390"/>
      <c r="AX106" s="389"/>
      <c r="AY106" s="391"/>
      <c r="AZ106" s="387"/>
      <c r="BA106" s="388"/>
      <c r="BB106" s="389"/>
      <c r="BC106" s="389"/>
      <c r="BD106" s="390"/>
      <c r="BE106" s="390"/>
      <c r="BF106" s="389"/>
      <c r="BG106" s="391"/>
      <c r="BH106" s="387"/>
      <c r="BI106" s="388"/>
      <c r="BJ106" s="389"/>
      <c r="BK106" s="389"/>
      <c r="BL106" s="390"/>
      <c r="BM106" s="390"/>
      <c r="BN106" s="389"/>
      <c r="BO106" s="391"/>
      <c r="BP106" s="387"/>
      <c r="BQ106" s="388"/>
      <c r="BR106" s="389"/>
      <c r="BS106" s="389"/>
      <c r="BT106" s="390"/>
      <c r="BU106" s="390"/>
      <c r="BV106" s="389"/>
      <c r="BW106" s="391"/>
      <c r="BX106" s="387"/>
      <c r="BY106" s="388"/>
      <c r="BZ106" s="389"/>
      <c r="CA106" s="389"/>
      <c r="CB106" s="390"/>
      <c r="CC106" s="390"/>
      <c r="CD106" s="389"/>
      <c r="CE106" s="391"/>
      <c r="CF106" s="387"/>
      <c r="CG106" s="388"/>
      <c r="CH106" s="389"/>
      <c r="CI106" s="389"/>
      <c r="CJ106" s="390"/>
      <c r="CK106" s="390"/>
      <c r="CL106" s="389"/>
      <c r="CM106" s="391"/>
      <c r="CN106" s="387"/>
      <c r="CO106" s="388"/>
      <c r="CP106" s="389"/>
      <c r="CQ106" s="389"/>
      <c r="CR106" s="390"/>
      <c r="CS106" s="390"/>
      <c r="CT106" s="389"/>
      <c r="CU106" s="391"/>
      <c r="CV106" s="387"/>
      <c r="CW106" s="388"/>
      <c r="CX106" s="389"/>
      <c r="CY106" s="389"/>
      <c r="CZ106" s="390"/>
      <c r="DA106" s="390"/>
      <c r="DB106" s="389"/>
      <c r="DC106" s="391"/>
      <c r="DD106" s="387"/>
      <c r="DE106" s="388"/>
      <c r="DF106" s="389"/>
      <c r="DG106" s="389"/>
      <c r="DH106" s="390"/>
      <c r="DI106" s="390"/>
      <c r="DJ106" s="389"/>
      <c r="DK106" s="391"/>
      <c r="DL106" s="387"/>
      <c r="DM106" s="388"/>
      <c r="DN106" s="389"/>
      <c r="DO106" s="389"/>
      <c r="DP106" s="390"/>
      <c r="DQ106" s="390"/>
      <c r="DR106" s="389"/>
      <c r="DS106" s="391"/>
      <c r="DT106" s="387"/>
      <c r="DU106" s="388"/>
      <c r="DV106" s="389"/>
      <c r="DW106" s="389"/>
      <c r="DX106" s="390"/>
      <c r="DY106" s="390"/>
      <c r="DZ106" s="389"/>
      <c r="EA106" s="391"/>
      <c r="EB106" s="387"/>
      <c r="EC106" s="388"/>
      <c r="ED106" s="389"/>
      <c r="EE106" s="389"/>
      <c r="EF106" s="390"/>
      <c r="EG106" s="390"/>
      <c r="EH106" s="389"/>
      <c r="EI106" s="391"/>
      <c r="EJ106" s="387"/>
      <c r="EK106" s="388"/>
      <c r="EL106" s="389"/>
      <c r="EM106" s="389"/>
      <c r="EN106" s="390"/>
      <c r="EO106" s="390"/>
      <c r="EP106" s="389"/>
      <c r="EQ106" s="391"/>
      <c r="ER106" s="387"/>
      <c r="ES106" s="388"/>
      <c r="ET106" s="389"/>
      <c r="EU106" s="389"/>
      <c r="EV106" s="390"/>
      <c r="EW106" s="390"/>
      <c r="EX106" s="389"/>
      <c r="EY106" s="391"/>
      <c r="EZ106" s="387"/>
      <c r="FA106" s="388"/>
      <c r="FB106" s="389"/>
      <c r="FC106" s="389"/>
      <c r="FD106" s="390"/>
      <c r="FE106" s="390"/>
      <c r="FF106" s="389"/>
      <c r="FG106" s="391"/>
      <c r="FH106" s="387"/>
      <c r="FI106" s="388"/>
      <c r="FJ106" s="389"/>
      <c r="FK106" s="389"/>
      <c r="FL106" s="390"/>
      <c r="FM106" s="390"/>
      <c r="FN106" s="389"/>
      <c r="FO106" s="391"/>
      <c r="FP106" s="387"/>
      <c r="FQ106" s="388"/>
      <c r="FR106" s="389"/>
      <c r="FS106" s="389"/>
      <c r="FT106" s="390"/>
      <c r="FU106" s="390"/>
      <c r="FV106" s="389"/>
      <c r="FW106" s="391"/>
      <c r="FX106" s="387"/>
      <c r="FY106" s="388"/>
      <c r="FZ106" s="389"/>
      <c r="GA106" s="389"/>
      <c r="GB106" s="390"/>
      <c r="GC106" s="390"/>
      <c r="GD106" s="389"/>
      <c r="GE106" s="391"/>
      <c r="GF106" s="387"/>
      <c r="GG106" s="388"/>
      <c r="GH106" s="389"/>
      <c r="GI106" s="389"/>
      <c r="GJ106" s="390"/>
      <c r="GK106" s="390"/>
      <c r="GL106" s="389"/>
      <c r="GM106" s="391"/>
      <c r="GN106" s="387"/>
      <c r="GO106" s="388"/>
      <c r="GP106" s="389"/>
      <c r="GQ106" s="389"/>
      <c r="GR106" s="390"/>
      <c r="GS106" s="390"/>
      <c r="GT106" s="389"/>
      <c r="GU106" s="391"/>
      <c r="GV106" s="387"/>
      <c r="GW106" s="388"/>
      <c r="GX106" s="389"/>
      <c r="GY106" s="389"/>
      <c r="GZ106" s="390"/>
      <c r="HA106" s="390"/>
      <c r="HB106" s="389"/>
      <c r="HC106" s="391"/>
      <c r="HD106" s="387"/>
      <c r="HE106" s="388"/>
      <c r="HF106" s="389"/>
      <c r="HG106" s="389"/>
      <c r="HH106" s="390"/>
      <c r="HI106" s="390"/>
      <c r="HJ106" s="389"/>
      <c r="HK106" s="391"/>
      <c r="HL106" s="387"/>
      <c r="HM106" s="388"/>
      <c r="HN106" s="389"/>
      <c r="HO106" s="389"/>
      <c r="HP106" s="390"/>
      <c r="HQ106" s="390"/>
      <c r="HR106" s="389"/>
      <c r="HS106" s="391"/>
      <c r="HT106" s="387"/>
      <c r="HU106" s="388"/>
      <c r="HV106" s="389"/>
      <c r="HW106" s="389"/>
      <c r="HX106" s="390"/>
      <c r="HY106" s="390"/>
      <c r="HZ106" s="389"/>
      <c r="IA106" s="391"/>
      <c r="IB106" s="387"/>
      <c r="IC106" s="388"/>
      <c r="ID106" s="389"/>
      <c r="IE106" s="389"/>
      <c r="IF106" s="390"/>
      <c r="IG106" s="390"/>
      <c r="IH106" s="389"/>
      <c r="II106" s="391"/>
      <c r="IJ106" s="387"/>
      <c r="IK106" s="388"/>
      <c r="IL106" s="389"/>
      <c r="IM106" s="389"/>
      <c r="IN106" s="390"/>
      <c r="IO106" s="390"/>
      <c r="IP106" s="389"/>
      <c r="IQ106" s="391"/>
      <c r="IR106" s="387"/>
      <c r="IS106" s="388"/>
    </row>
    <row r="107" spans="1:253" s="306" customFormat="1" ht="13.5">
      <c r="A107" s="300"/>
      <c r="B107" s="374"/>
      <c r="C107" s="312"/>
      <c r="D107" s="271"/>
      <c r="E107" s="323"/>
      <c r="F107" s="324"/>
      <c r="G107" s="325"/>
      <c r="H107" s="326"/>
      <c r="I107" s="310"/>
      <c r="J107" s="327"/>
      <c r="K107" s="312"/>
      <c r="L107" s="307"/>
      <c r="M107" s="308"/>
      <c r="N107" s="309"/>
      <c r="O107" s="309"/>
      <c r="P107" s="310"/>
      <c r="Q107" s="310"/>
      <c r="R107" s="309"/>
      <c r="S107" s="311"/>
      <c r="T107" s="307"/>
      <c r="U107" s="308"/>
      <c r="V107" s="309"/>
      <c r="W107" s="309"/>
      <c r="X107" s="310"/>
      <c r="Y107" s="310"/>
      <c r="Z107" s="309"/>
      <c r="AA107" s="311"/>
      <c r="AB107" s="307"/>
      <c r="AC107" s="308"/>
      <c r="AD107" s="309"/>
      <c r="AE107" s="309"/>
      <c r="AF107" s="310"/>
      <c r="AG107" s="310"/>
      <c r="AH107" s="309"/>
      <c r="AI107" s="311"/>
      <c r="AJ107" s="307"/>
      <c r="AK107" s="308"/>
      <c r="AL107" s="309"/>
      <c r="AM107" s="309"/>
      <c r="AN107" s="310"/>
      <c r="AO107" s="310"/>
      <c r="AP107" s="309"/>
      <c r="AQ107" s="311"/>
      <c r="AR107" s="307"/>
      <c r="AS107" s="308"/>
      <c r="AT107" s="309"/>
      <c r="AU107" s="309"/>
      <c r="AV107" s="310"/>
      <c r="AW107" s="310"/>
      <c r="AX107" s="309"/>
      <c r="AY107" s="311"/>
      <c r="AZ107" s="307"/>
      <c r="BA107" s="308"/>
      <c r="BB107" s="309"/>
      <c r="BC107" s="309"/>
      <c r="BD107" s="310"/>
      <c r="BE107" s="310"/>
      <c r="BF107" s="309"/>
      <c r="BG107" s="311"/>
      <c r="BH107" s="307"/>
      <c r="BI107" s="308"/>
      <c r="BJ107" s="309"/>
      <c r="BK107" s="309"/>
      <c r="BL107" s="310"/>
      <c r="BM107" s="310"/>
      <c r="BN107" s="309"/>
      <c r="BO107" s="311"/>
      <c r="BP107" s="307"/>
      <c r="BQ107" s="308"/>
      <c r="BR107" s="309"/>
      <c r="BS107" s="309"/>
      <c r="BT107" s="310"/>
      <c r="BU107" s="310"/>
      <c r="BV107" s="309"/>
      <c r="BW107" s="311"/>
      <c r="BX107" s="307"/>
      <c r="BY107" s="308"/>
      <c r="BZ107" s="309"/>
      <c r="CA107" s="309"/>
      <c r="CB107" s="310"/>
      <c r="CC107" s="310"/>
      <c r="CD107" s="309"/>
      <c r="CE107" s="311"/>
      <c r="CF107" s="307"/>
      <c r="CG107" s="308"/>
      <c r="CH107" s="309"/>
      <c r="CI107" s="309"/>
      <c r="CJ107" s="310"/>
      <c r="CK107" s="310"/>
      <c r="CL107" s="309"/>
      <c r="CM107" s="311"/>
      <c r="CN107" s="307"/>
      <c r="CO107" s="308"/>
      <c r="CP107" s="309"/>
      <c r="CQ107" s="309"/>
      <c r="CR107" s="310"/>
      <c r="CS107" s="310"/>
      <c r="CT107" s="309"/>
      <c r="CU107" s="311"/>
      <c r="CV107" s="307"/>
      <c r="CW107" s="308"/>
      <c r="CX107" s="309"/>
      <c r="CY107" s="309"/>
      <c r="CZ107" s="310"/>
      <c r="DA107" s="310"/>
      <c r="DB107" s="309"/>
      <c r="DC107" s="311"/>
      <c r="DD107" s="307"/>
      <c r="DE107" s="308"/>
      <c r="DF107" s="309"/>
      <c r="DG107" s="309"/>
      <c r="DH107" s="310"/>
      <c r="DI107" s="310"/>
      <c r="DJ107" s="309"/>
      <c r="DK107" s="311"/>
      <c r="DL107" s="307"/>
      <c r="DM107" s="308"/>
      <c r="DN107" s="309"/>
      <c r="DO107" s="309"/>
      <c r="DP107" s="310"/>
      <c r="DQ107" s="310"/>
      <c r="DR107" s="309"/>
      <c r="DS107" s="311"/>
      <c r="DT107" s="307"/>
      <c r="DU107" s="308"/>
      <c r="DV107" s="309"/>
      <c r="DW107" s="309"/>
      <c r="DX107" s="310"/>
      <c r="DY107" s="310"/>
      <c r="DZ107" s="309"/>
      <c r="EA107" s="311"/>
      <c r="EB107" s="307"/>
      <c r="EC107" s="308"/>
      <c r="ED107" s="309"/>
      <c r="EE107" s="309"/>
      <c r="EF107" s="310"/>
      <c r="EG107" s="310"/>
      <c r="EH107" s="309"/>
      <c r="EI107" s="311"/>
      <c r="EJ107" s="307"/>
      <c r="EK107" s="308"/>
      <c r="EL107" s="309"/>
      <c r="EM107" s="309"/>
      <c r="EN107" s="310"/>
      <c r="EO107" s="310"/>
      <c r="EP107" s="309"/>
      <c r="EQ107" s="311"/>
      <c r="ER107" s="307"/>
      <c r="ES107" s="308"/>
      <c r="ET107" s="309"/>
      <c r="EU107" s="309"/>
      <c r="EV107" s="310"/>
      <c r="EW107" s="310"/>
      <c r="EX107" s="309"/>
      <c r="EY107" s="311"/>
      <c r="EZ107" s="307"/>
      <c r="FA107" s="308"/>
      <c r="FB107" s="309"/>
      <c r="FC107" s="309"/>
      <c r="FD107" s="310"/>
      <c r="FE107" s="310"/>
      <c r="FF107" s="309"/>
      <c r="FG107" s="311"/>
      <c r="FH107" s="307"/>
      <c r="FI107" s="308"/>
      <c r="FJ107" s="309"/>
      <c r="FK107" s="309"/>
      <c r="FL107" s="310"/>
      <c r="FM107" s="310"/>
      <c r="FN107" s="309"/>
      <c r="FO107" s="311"/>
      <c r="FP107" s="307"/>
      <c r="FQ107" s="308"/>
      <c r="FR107" s="309"/>
      <c r="FS107" s="309"/>
      <c r="FT107" s="310"/>
      <c r="FU107" s="310"/>
      <c r="FV107" s="309"/>
      <c r="FW107" s="311"/>
      <c r="FX107" s="307"/>
      <c r="FY107" s="308"/>
      <c r="FZ107" s="309"/>
      <c r="GA107" s="309"/>
      <c r="GB107" s="310"/>
      <c r="GC107" s="310"/>
      <c r="GD107" s="309"/>
      <c r="GE107" s="311"/>
      <c r="GF107" s="307"/>
      <c r="GG107" s="308"/>
      <c r="GH107" s="309"/>
      <c r="GI107" s="309"/>
      <c r="GJ107" s="310"/>
      <c r="GK107" s="310"/>
      <c r="GL107" s="309"/>
      <c r="GM107" s="311"/>
      <c r="GN107" s="307"/>
      <c r="GO107" s="308"/>
      <c r="GP107" s="309"/>
      <c r="GQ107" s="309"/>
      <c r="GR107" s="310"/>
      <c r="GS107" s="310"/>
      <c r="GT107" s="309"/>
      <c r="GU107" s="311"/>
      <c r="GV107" s="307"/>
      <c r="GW107" s="308"/>
      <c r="GX107" s="309"/>
      <c r="GY107" s="309"/>
      <c r="GZ107" s="310"/>
      <c r="HA107" s="310"/>
      <c r="HB107" s="309"/>
      <c r="HC107" s="311"/>
      <c r="HD107" s="307"/>
      <c r="HE107" s="308"/>
      <c r="HF107" s="309"/>
      <c r="HG107" s="309"/>
      <c r="HH107" s="310"/>
      <c r="HI107" s="310"/>
      <c r="HJ107" s="309"/>
      <c r="HK107" s="311"/>
      <c r="HL107" s="307"/>
      <c r="HM107" s="308"/>
      <c r="HN107" s="309"/>
      <c r="HO107" s="309"/>
      <c r="HP107" s="310"/>
      <c r="HQ107" s="310"/>
      <c r="HR107" s="309"/>
      <c r="HS107" s="311"/>
      <c r="HT107" s="307"/>
      <c r="HU107" s="308"/>
      <c r="HV107" s="309"/>
      <c r="HW107" s="309"/>
      <c r="HX107" s="310"/>
      <c r="HY107" s="310"/>
      <c r="HZ107" s="309"/>
      <c r="IA107" s="311"/>
      <c r="IB107" s="307"/>
      <c r="IC107" s="308"/>
      <c r="ID107" s="309"/>
      <c r="IE107" s="309"/>
      <c r="IF107" s="310"/>
      <c r="IG107" s="310"/>
      <c r="IH107" s="309"/>
      <c r="II107" s="311"/>
      <c r="IJ107" s="307"/>
      <c r="IK107" s="308"/>
      <c r="IL107" s="309"/>
      <c r="IM107" s="309"/>
      <c r="IN107" s="310"/>
      <c r="IO107" s="310"/>
      <c r="IP107" s="309"/>
      <c r="IQ107" s="311"/>
      <c r="IR107" s="307"/>
      <c r="IS107" s="308"/>
    </row>
    <row r="108" spans="1:11" ht="15" customHeight="1">
      <c r="A108" s="281">
        <v>3</v>
      </c>
      <c r="B108" s="707" t="s">
        <v>510</v>
      </c>
      <c r="C108" s="713"/>
      <c r="D108" s="713"/>
      <c r="E108" s="713"/>
      <c r="F108" s="713"/>
      <c r="G108" s="713"/>
      <c r="H108" s="713"/>
      <c r="I108" s="257"/>
      <c r="J108" s="330"/>
      <c r="K108" s="330"/>
    </row>
    <row r="109" spans="1:255" ht="54.75" customHeight="1">
      <c r="A109" s="711" t="s">
        <v>511</v>
      </c>
      <c r="B109" s="711"/>
      <c r="C109" s="711"/>
      <c r="D109" s="711"/>
      <c r="E109" s="711"/>
      <c r="F109" s="711"/>
      <c r="G109" s="266"/>
      <c r="H109" s="266"/>
      <c r="I109" s="344"/>
      <c r="J109" s="334"/>
      <c r="K109" s="335"/>
      <c r="L109" s="345"/>
      <c r="M109" s="346"/>
      <c r="N109" s="338"/>
      <c r="O109" s="347"/>
      <c r="P109" s="345"/>
      <c r="Q109" s="345"/>
      <c r="R109" s="340"/>
      <c r="S109" s="340"/>
      <c r="T109" s="345"/>
      <c r="U109" s="346"/>
      <c r="V109" s="338"/>
      <c r="W109" s="347"/>
      <c r="X109" s="345"/>
      <c r="Y109" s="345"/>
      <c r="Z109" s="340"/>
      <c r="AA109" s="340"/>
      <c r="AB109" s="345"/>
      <c r="AC109" s="346"/>
      <c r="AD109" s="338"/>
      <c r="AE109" s="347"/>
      <c r="AF109" s="345"/>
      <c r="AG109" s="345"/>
      <c r="AH109" s="340"/>
      <c r="AI109" s="340"/>
      <c r="AJ109" s="345"/>
      <c r="AK109" s="346"/>
      <c r="AL109" s="338"/>
      <c r="AM109" s="347"/>
      <c r="AN109" s="345"/>
      <c r="AO109" s="345"/>
      <c r="AP109" s="340"/>
      <c r="AQ109" s="340"/>
      <c r="AR109" s="345"/>
      <c r="AS109" s="346"/>
      <c r="AT109" s="338"/>
      <c r="AU109" s="347"/>
      <c r="AV109" s="345"/>
      <c r="AW109" s="345"/>
      <c r="AX109" s="340"/>
      <c r="AY109" s="340"/>
      <c r="AZ109" s="345"/>
      <c r="BA109" s="346"/>
      <c r="BB109" s="338"/>
      <c r="BC109" s="347"/>
      <c r="BD109" s="345"/>
      <c r="BE109" s="345"/>
      <c r="BF109" s="340"/>
      <c r="BG109" s="340"/>
      <c r="BH109" s="345"/>
      <c r="BI109" s="346"/>
      <c r="BJ109" s="338"/>
      <c r="BK109" s="347"/>
      <c r="BL109" s="345"/>
      <c r="BM109" s="345"/>
      <c r="BN109" s="340"/>
      <c r="BO109" s="340"/>
      <c r="BP109" s="345"/>
      <c r="BQ109" s="346"/>
      <c r="BR109" s="338"/>
      <c r="BS109" s="347"/>
      <c r="BT109" s="345"/>
      <c r="BU109" s="345"/>
      <c r="BV109" s="340"/>
      <c r="BW109" s="340"/>
      <c r="BX109" s="345"/>
      <c r="BY109" s="346"/>
      <c r="BZ109" s="338"/>
      <c r="CA109" s="347"/>
      <c r="CB109" s="345"/>
      <c r="CC109" s="345"/>
      <c r="CD109" s="340"/>
      <c r="CE109" s="340"/>
      <c r="CF109" s="345"/>
      <c r="CG109" s="346"/>
      <c r="CH109" s="338"/>
      <c r="CI109" s="347"/>
      <c r="CJ109" s="345"/>
      <c r="CK109" s="345"/>
      <c r="CL109" s="340"/>
      <c r="CM109" s="340"/>
      <c r="CN109" s="345"/>
      <c r="CO109" s="346"/>
      <c r="CP109" s="338"/>
      <c r="CQ109" s="347"/>
      <c r="CR109" s="345"/>
      <c r="CS109" s="345"/>
      <c r="CT109" s="340"/>
      <c r="CU109" s="340"/>
      <c r="CV109" s="345"/>
      <c r="CW109" s="346"/>
      <c r="CX109" s="338"/>
      <c r="CY109" s="347"/>
      <c r="CZ109" s="345"/>
      <c r="DA109" s="345"/>
      <c r="DB109" s="340"/>
      <c r="DC109" s="340"/>
      <c r="DD109" s="345"/>
      <c r="DE109" s="346"/>
      <c r="DF109" s="338"/>
      <c r="DG109" s="347"/>
      <c r="DH109" s="345"/>
      <c r="DI109" s="345"/>
      <c r="DJ109" s="340"/>
      <c r="DK109" s="340"/>
      <c r="DL109" s="345"/>
      <c r="DM109" s="346"/>
      <c r="DN109" s="338"/>
      <c r="DO109" s="347"/>
      <c r="DP109" s="345"/>
      <c r="DQ109" s="345"/>
      <c r="DR109" s="340"/>
      <c r="DS109" s="340"/>
      <c r="DT109" s="345"/>
      <c r="DU109" s="346"/>
      <c r="DV109" s="338"/>
      <c r="DW109" s="347"/>
      <c r="DX109" s="345"/>
      <c r="DY109" s="345"/>
      <c r="DZ109" s="340"/>
      <c r="EA109" s="340"/>
      <c r="EB109" s="345"/>
      <c r="EC109" s="346"/>
      <c r="ED109" s="338"/>
      <c r="EE109" s="347"/>
      <c r="EF109" s="345"/>
      <c r="EG109" s="345"/>
      <c r="EH109" s="340"/>
      <c r="EI109" s="340"/>
      <c r="EJ109" s="345"/>
      <c r="EK109" s="346"/>
      <c r="EL109" s="338"/>
      <c r="EM109" s="347"/>
      <c r="EN109" s="345"/>
      <c r="EO109" s="345"/>
      <c r="EP109" s="340"/>
      <c r="EQ109" s="340"/>
      <c r="ER109" s="345"/>
      <c r="ES109" s="346"/>
      <c r="ET109" s="338"/>
      <c r="EU109" s="347"/>
      <c r="EV109" s="345"/>
      <c r="EW109" s="345"/>
      <c r="EX109" s="340"/>
      <c r="EY109" s="340"/>
      <c r="EZ109" s="345"/>
      <c r="FA109" s="346"/>
      <c r="FB109" s="338"/>
      <c r="FC109" s="347"/>
      <c r="FD109" s="345"/>
      <c r="FE109" s="345"/>
      <c r="FF109" s="340"/>
      <c r="FG109" s="340"/>
      <c r="FH109" s="345"/>
      <c r="FI109" s="346"/>
      <c r="FJ109" s="338"/>
      <c r="FK109" s="347"/>
      <c r="FL109" s="345"/>
      <c r="FM109" s="345"/>
      <c r="FN109" s="340"/>
      <c r="FO109" s="340"/>
      <c r="FP109" s="345"/>
      <c r="FQ109" s="346"/>
      <c r="FR109" s="338"/>
      <c r="FS109" s="347"/>
      <c r="FT109" s="345"/>
      <c r="FU109" s="345"/>
      <c r="FV109" s="340"/>
      <c r="FW109" s="340"/>
      <c r="FX109" s="345"/>
      <c r="FY109" s="346"/>
      <c r="FZ109" s="338"/>
      <c r="GA109" s="347"/>
      <c r="GB109" s="345"/>
      <c r="GC109" s="345"/>
      <c r="GD109" s="340"/>
      <c r="GE109" s="340"/>
      <c r="GF109" s="345"/>
      <c r="GG109" s="346"/>
      <c r="GH109" s="338"/>
      <c r="GI109" s="347"/>
      <c r="GJ109" s="345"/>
      <c r="GK109" s="345"/>
      <c r="GL109" s="340"/>
      <c r="GM109" s="340"/>
      <c r="GN109" s="345"/>
      <c r="GO109" s="346"/>
      <c r="GP109" s="338"/>
      <c r="GQ109" s="347"/>
      <c r="GR109" s="345"/>
      <c r="GS109" s="345"/>
      <c r="GT109" s="340"/>
      <c r="GU109" s="340"/>
      <c r="GV109" s="345"/>
      <c r="GW109" s="346"/>
      <c r="GX109" s="338"/>
      <c r="GY109" s="347"/>
      <c r="GZ109" s="345"/>
      <c r="HA109" s="345"/>
      <c r="HB109" s="340"/>
      <c r="HC109" s="340"/>
      <c r="HD109" s="345"/>
      <c r="HE109" s="346"/>
      <c r="HF109" s="338"/>
      <c r="HG109" s="347"/>
      <c r="HH109" s="345"/>
      <c r="HI109" s="345"/>
      <c r="HJ109" s="340"/>
      <c r="HK109" s="340"/>
      <c r="HL109" s="345"/>
      <c r="HM109" s="346"/>
      <c r="HN109" s="338"/>
      <c r="HO109" s="347"/>
      <c r="HP109" s="345"/>
      <c r="HQ109" s="345"/>
      <c r="HR109" s="340"/>
      <c r="HS109" s="340"/>
      <c r="HT109" s="345"/>
      <c r="HU109" s="346"/>
      <c r="HV109" s="338"/>
      <c r="HW109" s="347"/>
      <c r="HX109" s="345"/>
      <c r="HY109" s="345"/>
      <c r="HZ109" s="340"/>
      <c r="IA109" s="340"/>
      <c r="IB109" s="345"/>
      <c r="IC109" s="346"/>
      <c r="ID109" s="338"/>
      <c r="IE109" s="347"/>
      <c r="IF109" s="345"/>
      <c r="IG109" s="345"/>
      <c r="IH109" s="340"/>
      <c r="II109" s="340"/>
      <c r="IJ109" s="345"/>
      <c r="IK109" s="346"/>
      <c r="IL109" s="338"/>
      <c r="IM109" s="347"/>
      <c r="IN109" s="345"/>
      <c r="IO109" s="345"/>
      <c r="IP109" s="340"/>
      <c r="IQ109" s="340"/>
      <c r="IR109" s="345"/>
      <c r="IS109" s="346"/>
      <c r="IT109" s="338"/>
      <c r="IU109" s="347"/>
    </row>
    <row r="110" spans="1:255" ht="54.75" customHeight="1">
      <c r="A110" s="711" t="s">
        <v>512</v>
      </c>
      <c r="B110" s="711"/>
      <c r="C110" s="711"/>
      <c r="D110" s="711"/>
      <c r="E110" s="711"/>
      <c r="F110" s="711"/>
      <c r="G110" s="266"/>
      <c r="H110" s="266"/>
      <c r="I110" s="344"/>
      <c r="J110" s="334"/>
      <c r="K110" s="335"/>
      <c r="L110" s="345"/>
      <c r="M110" s="346"/>
      <c r="N110" s="338"/>
      <c r="O110" s="347"/>
      <c r="P110" s="345"/>
      <c r="Q110" s="345"/>
      <c r="R110" s="340"/>
      <c r="S110" s="340"/>
      <c r="T110" s="345"/>
      <c r="U110" s="346"/>
      <c r="V110" s="338"/>
      <c r="W110" s="347"/>
      <c r="X110" s="345"/>
      <c r="Y110" s="345"/>
      <c r="Z110" s="340"/>
      <c r="AA110" s="340"/>
      <c r="AB110" s="345"/>
      <c r="AC110" s="346"/>
      <c r="AD110" s="338"/>
      <c r="AE110" s="347"/>
      <c r="AF110" s="345"/>
      <c r="AG110" s="345"/>
      <c r="AH110" s="340"/>
      <c r="AI110" s="340"/>
      <c r="AJ110" s="345"/>
      <c r="AK110" s="346"/>
      <c r="AL110" s="338"/>
      <c r="AM110" s="347"/>
      <c r="AN110" s="345"/>
      <c r="AO110" s="345"/>
      <c r="AP110" s="340"/>
      <c r="AQ110" s="340"/>
      <c r="AR110" s="345"/>
      <c r="AS110" s="346"/>
      <c r="AT110" s="338"/>
      <c r="AU110" s="347"/>
      <c r="AV110" s="345"/>
      <c r="AW110" s="345"/>
      <c r="AX110" s="340"/>
      <c r="AY110" s="340"/>
      <c r="AZ110" s="345"/>
      <c r="BA110" s="346"/>
      <c r="BB110" s="338"/>
      <c r="BC110" s="347"/>
      <c r="BD110" s="345"/>
      <c r="BE110" s="345"/>
      <c r="BF110" s="340"/>
      <c r="BG110" s="340"/>
      <c r="BH110" s="345"/>
      <c r="BI110" s="346"/>
      <c r="BJ110" s="338"/>
      <c r="BK110" s="347"/>
      <c r="BL110" s="345"/>
      <c r="BM110" s="345"/>
      <c r="BN110" s="340"/>
      <c r="BO110" s="340"/>
      <c r="BP110" s="345"/>
      <c r="BQ110" s="346"/>
      <c r="BR110" s="338"/>
      <c r="BS110" s="347"/>
      <c r="BT110" s="345"/>
      <c r="BU110" s="345"/>
      <c r="BV110" s="340"/>
      <c r="BW110" s="340"/>
      <c r="BX110" s="345"/>
      <c r="BY110" s="346"/>
      <c r="BZ110" s="338"/>
      <c r="CA110" s="347"/>
      <c r="CB110" s="345"/>
      <c r="CC110" s="345"/>
      <c r="CD110" s="340"/>
      <c r="CE110" s="340"/>
      <c r="CF110" s="345"/>
      <c r="CG110" s="346"/>
      <c r="CH110" s="338"/>
      <c r="CI110" s="347"/>
      <c r="CJ110" s="345"/>
      <c r="CK110" s="345"/>
      <c r="CL110" s="340"/>
      <c r="CM110" s="340"/>
      <c r="CN110" s="345"/>
      <c r="CO110" s="346"/>
      <c r="CP110" s="338"/>
      <c r="CQ110" s="347"/>
      <c r="CR110" s="345"/>
      <c r="CS110" s="345"/>
      <c r="CT110" s="340"/>
      <c r="CU110" s="340"/>
      <c r="CV110" s="345"/>
      <c r="CW110" s="346"/>
      <c r="CX110" s="338"/>
      <c r="CY110" s="347"/>
      <c r="CZ110" s="345"/>
      <c r="DA110" s="345"/>
      <c r="DB110" s="340"/>
      <c r="DC110" s="340"/>
      <c r="DD110" s="345"/>
      <c r="DE110" s="346"/>
      <c r="DF110" s="338"/>
      <c r="DG110" s="347"/>
      <c r="DH110" s="345"/>
      <c r="DI110" s="345"/>
      <c r="DJ110" s="340"/>
      <c r="DK110" s="340"/>
      <c r="DL110" s="345"/>
      <c r="DM110" s="346"/>
      <c r="DN110" s="338"/>
      <c r="DO110" s="347"/>
      <c r="DP110" s="345"/>
      <c r="DQ110" s="345"/>
      <c r="DR110" s="340"/>
      <c r="DS110" s="340"/>
      <c r="DT110" s="345"/>
      <c r="DU110" s="346"/>
      <c r="DV110" s="338"/>
      <c r="DW110" s="347"/>
      <c r="DX110" s="345"/>
      <c r="DY110" s="345"/>
      <c r="DZ110" s="340"/>
      <c r="EA110" s="340"/>
      <c r="EB110" s="345"/>
      <c r="EC110" s="346"/>
      <c r="ED110" s="338"/>
      <c r="EE110" s="347"/>
      <c r="EF110" s="345"/>
      <c r="EG110" s="345"/>
      <c r="EH110" s="340"/>
      <c r="EI110" s="340"/>
      <c r="EJ110" s="345"/>
      <c r="EK110" s="346"/>
      <c r="EL110" s="338"/>
      <c r="EM110" s="347"/>
      <c r="EN110" s="345"/>
      <c r="EO110" s="345"/>
      <c r="EP110" s="340"/>
      <c r="EQ110" s="340"/>
      <c r="ER110" s="345"/>
      <c r="ES110" s="346"/>
      <c r="ET110" s="338"/>
      <c r="EU110" s="347"/>
      <c r="EV110" s="345"/>
      <c r="EW110" s="345"/>
      <c r="EX110" s="340"/>
      <c r="EY110" s="340"/>
      <c r="EZ110" s="345"/>
      <c r="FA110" s="346"/>
      <c r="FB110" s="338"/>
      <c r="FC110" s="347"/>
      <c r="FD110" s="345"/>
      <c r="FE110" s="345"/>
      <c r="FF110" s="340"/>
      <c r="FG110" s="340"/>
      <c r="FH110" s="345"/>
      <c r="FI110" s="346"/>
      <c r="FJ110" s="338"/>
      <c r="FK110" s="347"/>
      <c r="FL110" s="345"/>
      <c r="FM110" s="345"/>
      <c r="FN110" s="340"/>
      <c r="FO110" s="340"/>
      <c r="FP110" s="345"/>
      <c r="FQ110" s="346"/>
      <c r="FR110" s="338"/>
      <c r="FS110" s="347"/>
      <c r="FT110" s="345"/>
      <c r="FU110" s="345"/>
      <c r="FV110" s="340"/>
      <c r="FW110" s="340"/>
      <c r="FX110" s="345"/>
      <c r="FY110" s="346"/>
      <c r="FZ110" s="338"/>
      <c r="GA110" s="347"/>
      <c r="GB110" s="345"/>
      <c r="GC110" s="345"/>
      <c r="GD110" s="340"/>
      <c r="GE110" s="340"/>
      <c r="GF110" s="345"/>
      <c r="GG110" s="346"/>
      <c r="GH110" s="338"/>
      <c r="GI110" s="347"/>
      <c r="GJ110" s="345"/>
      <c r="GK110" s="345"/>
      <c r="GL110" s="340"/>
      <c r="GM110" s="340"/>
      <c r="GN110" s="345"/>
      <c r="GO110" s="346"/>
      <c r="GP110" s="338"/>
      <c r="GQ110" s="347"/>
      <c r="GR110" s="345"/>
      <c r="GS110" s="345"/>
      <c r="GT110" s="340"/>
      <c r="GU110" s="340"/>
      <c r="GV110" s="345"/>
      <c r="GW110" s="346"/>
      <c r="GX110" s="338"/>
      <c r="GY110" s="347"/>
      <c r="GZ110" s="345"/>
      <c r="HA110" s="345"/>
      <c r="HB110" s="340"/>
      <c r="HC110" s="340"/>
      <c r="HD110" s="345"/>
      <c r="HE110" s="346"/>
      <c r="HF110" s="338"/>
      <c r="HG110" s="347"/>
      <c r="HH110" s="345"/>
      <c r="HI110" s="345"/>
      <c r="HJ110" s="340"/>
      <c r="HK110" s="340"/>
      <c r="HL110" s="345"/>
      <c r="HM110" s="346"/>
      <c r="HN110" s="338"/>
      <c r="HO110" s="347"/>
      <c r="HP110" s="345"/>
      <c r="HQ110" s="345"/>
      <c r="HR110" s="340"/>
      <c r="HS110" s="340"/>
      <c r="HT110" s="345"/>
      <c r="HU110" s="346"/>
      <c r="HV110" s="338"/>
      <c r="HW110" s="347"/>
      <c r="HX110" s="345"/>
      <c r="HY110" s="345"/>
      <c r="HZ110" s="340"/>
      <c r="IA110" s="340"/>
      <c r="IB110" s="345"/>
      <c r="IC110" s="346"/>
      <c r="ID110" s="338"/>
      <c r="IE110" s="347"/>
      <c r="IF110" s="345"/>
      <c r="IG110" s="345"/>
      <c r="IH110" s="340"/>
      <c r="II110" s="340"/>
      <c r="IJ110" s="345"/>
      <c r="IK110" s="346"/>
      <c r="IL110" s="338"/>
      <c r="IM110" s="347"/>
      <c r="IN110" s="345"/>
      <c r="IO110" s="345"/>
      <c r="IP110" s="340"/>
      <c r="IQ110" s="340"/>
      <c r="IR110" s="345"/>
      <c r="IS110" s="346"/>
      <c r="IT110" s="338"/>
      <c r="IU110" s="347"/>
    </row>
    <row r="111" spans="1:255" ht="15" customHeight="1">
      <c r="A111" s="711" t="s">
        <v>513</v>
      </c>
      <c r="B111" s="711"/>
      <c r="C111" s="711"/>
      <c r="D111" s="711"/>
      <c r="E111" s="711"/>
      <c r="F111" s="711"/>
      <c r="G111" s="266"/>
      <c r="H111" s="266"/>
      <c r="I111" s="344"/>
      <c r="J111" s="334"/>
      <c r="K111" s="335"/>
      <c r="L111" s="345"/>
      <c r="M111" s="346"/>
      <c r="N111" s="338"/>
      <c r="O111" s="347"/>
      <c r="P111" s="345"/>
      <c r="Q111" s="345"/>
      <c r="R111" s="340"/>
      <c r="S111" s="340"/>
      <c r="T111" s="345"/>
      <c r="U111" s="346"/>
      <c r="V111" s="338"/>
      <c r="W111" s="347"/>
      <c r="X111" s="345"/>
      <c r="Y111" s="345"/>
      <c r="Z111" s="340"/>
      <c r="AA111" s="340"/>
      <c r="AB111" s="345"/>
      <c r="AC111" s="346"/>
      <c r="AD111" s="338"/>
      <c r="AE111" s="347"/>
      <c r="AF111" s="345"/>
      <c r="AG111" s="345"/>
      <c r="AH111" s="340"/>
      <c r="AI111" s="340"/>
      <c r="AJ111" s="345"/>
      <c r="AK111" s="346"/>
      <c r="AL111" s="338"/>
      <c r="AM111" s="347"/>
      <c r="AN111" s="345"/>
      <c r="AO111" s="345"/>
      <c r="AP111" s="340"/>
      <c r="AQ111" s="340"/>
      <c r="AR111" s="345"/>
      <c r="AS111" s="346"/>
      <c r="AT111" s="338"/>
      <c r="AU111" s="347"/>
      <c r="AV111" s="345"/>
      <c r="AW111" s="345"/>
      <c r="AX111" s="340"/>
      <c r="AY111" s="340"/>
      <c r="AZ111" s="345"/>
      <c r="BA111" s="346"/>
      <c r="BB111" s="338"/>
      <c r="BC111" s="347"/>
      <c r="BD111" s="345"/>
      <c r="BE111" s="345"/>
      <c r="BF111" s="340"/>
      <c r="BG111" s="340"/>
      <c r="BH111" s="345"/>
      <c r="BI111" s="346"/>
      <c r="BJ111" s="338"/>
      <c r="BK111" s="347"/>
      <c r="BL111" s="345"/>
      <c r="BM111" s="345"/>
      <c r="BN111" s="340"/>
      <c r="BO111" s="340"/>
      <c r="BP111" s="345"/>
      <c r="BQ111" s="346"/>
      <c r="BR111" s="338"/>
      <c r="BS111" s="347"/>
      <c r="BT111" s="345"/>
      <c r="BU111" s="345"/>
      <c r="BV111" s="340"/>
      <c r="BW111" s="340"/>
      <c r="BX111" s="345"/>
      <c r="BY111" s="346"/>
      <c r="BZ111" s="338"/>
      <c r="CA111" s="347"/>
      <c r="CB111" s="345"/>
      <c r="CC111" s="345"/>
      <c r="CD111" s="340"/>
      <c r="CE111" s="340"/>
      <c r="CF111" s="345"/>
      <c r="CG111" s="346"/>
      <c r="CH111" s="338"/>
      <c r="CI111" s="347"/>
      <c r="CJ111" s="345"/>
      <c r="CK111" s="345"/>
      <c r="CL111" s="340"/>
      <c r="CM111" s="340"/>
      <c r="CN111" s="345"/>
      <c r="CO111" s="346"/>
      <c r="CP111" s="338"/>
      <c r="CQ111" s="347"/>
      <c r="CR111" s="345"/>
      <c r="CS111" s="345"/>
      <c r="CT111" s="340"/>
      <c r="CU111" s="340"/>
      <c r="CV111" s="345"/>
      <c r="CW111" s="346"/>
      <c r="CX111" s="338"/>
      <c r="CY111" s="347"/>
      <c r="CZ111" s="345"/>
      <c r="DA111" s="345"/>
      <c r="DB111" s="340"/>
      <c r="DC111" s="340"/>
      <c r="DD111" s="345"/>
      <c r="DE111" s="346"/>
      <c r="DF111" s="338"/>
      <c r="DG111" s="347"/>
      <c r="DH111" s="345"/>
      <c r="DI111" s="345"/>
      <c r="DJ111" s="340"/>
      <c r="DK111" s="340"/>
      <c r="DL111" s="345"/>
      <c r="DM111" s="346"/>
      <c r="DN111" s="338"/>
      <c r="DO111" s="347"/>
      <c r="DP111" s="345"/>
      <c r="DQ111" s="345"/>
      <c r="DR111" s="340"/>
      <c r="DS111" s="340"/>
      <c r="DT111" s="345"/>
      <c r="DU111" s="346"/>
      <c r="DV111" s="338"/>
      <c r="DW111" s="347"/>
      <c r="DX111" s="345"/>
      <c r="DY111" s="345"/>
      <c r="DZ111" s="340"/>
      <c r="EA111" s="340"/>
      <c r="EB111" s="345"/>
      <c r="EC111" s="346"/>
      <c r="ED111" s="338"/>
      <c r="EE111" s="347"/>
      <c r="EF111" s="345"/>
      <c r="EG111" s="345"/>
      <c r="EH111" s="340"/>
      <c r="EI111" s="340"/>
      <c r="EJ111" s="345"/>
      <c r="EK111" s="346"/>
      <c r="EL111" s="338"/>
      <c r="EM111" s="347"/>
      <c r="EN111" s="345"/>
      <c r="EO111" s="345"/>
      <c r="EP111" s="340"/>
      <c r="EQ111" s="340"/>
      <c r="ER111" s="345"/>
      <c r="ES111" s="346"/>
      <c r="ET111" s="338"/>
      <c r="EU111" s="347"/>
      <c r="EV111" s="345"/>
      <c r="EW111" s="345"/>
      <c r="EX111" s="340"/>
      <c r="EY111" s="340"/>
      <c r="EZ111" s="345"/>
      <c r="FA111" s="346"/>
      <c r="FB111" s="338"/>
      <c r="FC111" s="347"/>
      <c r="FD111" s="345"/>
      <c r="FE111" s="345"/>
      <c r="FF111" s="340"/>
      <c r="FG111" s="340"/>
      <c r="FH111" s="345"/>
      <c r="FI111" s="346"/>
      <c r="FJ111" s="338"/>
      <c r="FK111" s="347"/>
      <c r="FL111" s="345"/>
      <c r="FM111" s="345"/>
      <c r="FN111" s="340"/>
      <c r="FO111" s="340"/>
      <c r="FP111" s="345"/>
      <c r="FQ111" s="346"/>
      <c r="FR111" s="338"/>
      <c r="FS111" s="347"/>
      <c r="FT111" s="345"/>
      <c r="FU111" s="345"/>
      <c r="FV111" s="340"/>
      <c r="FW111" s="340"/>
      <c r="FX111" s="345"/>
      <c r="FY111" s="346"/>
      <c r="FZ111" s="338"/>
      <c r="GA111" s="347"/>
      <c r="GB111" s="345"/>
      <c r="GC111" s="345"/>
      <c r="GD111" s="340"/>
      <c r="GE111" s="340"/>
      <c r="GF111" s="345"/>
      <c r="GG111" s="346"/>
      <c r="GH111" s="338"/>
      <c r="GI111" s="347"/>
      <c r="GJ111" s="345"/>
      <c r="GK111" s="345"/>
      <c r="GL111" s="340"/>
      <c r="GM111" s="340"/>
      <c r="GN111" s="345"/>
      <c r="GO111" s="346"/>
      <c r="GP111" s="338"/>
      <c r="GQ111" s="347"/>
      <c r="GR111" s="345"/>
      <c r="GS111" s="345"/>
      <c r="GT111" s="340"/>
      <c r="GU111" s="340"/>
      <c r="GV111" s="345"/>
      <c r="GW111" s="346"/>
      <c r="GX111" s="338"/>
      <c r="GY111" s="347"/>
      <c r="GZ111" s="345"/>
      <c r="HA111" s="345"/>
      <c r="HB111" s="340"/>
      <c r="HC111" s="340"/>
      <c r="HD111" s="345"/>
      <c r="HE111" s="346"/>
      <c r="HF111" s="338"/>
      <c r="HG111" s="347"/>
      <c r="HH111" s="345"/>
      <c r="HI111" s="345"/>
      <c r="HJ111" s="340"/>
      <c r="HK111" s="340"/>
      <c r="HL111" s="345"/>
      <c r="HM111" s="346"/>
      <c r="HN111" s="338"/>
      <c r="HO111" s="347"/>
      <c r="HP111" s="345"/>
      <c r="HQ111" s="345"/>
      <c r="HR111" s="340"/>
      <c r="HS111" s="340"/>
      <c r="HT111" s="345"/>
      <c r="HU111" s="346"/>
      <c r="HV111" s="338"/>
      <c r="HW111" s="347"/>
      <c r="HX111" s="345"/>
      <c r="HY111" s="345"/>
      <c r="HZ111" s="340"/>
      <c r="IA111" s="340"/>
      <c r="IB111" s="345"/>
      <c r="IC111" s="346"/>
      <c r="ID111" s="338"/>
      <c r="IE111" s="347"/>
      <c r="IF111" s="345"/>
      <c r="IG111" s="345"/>
      <c r="IH111" s="340"/>
      <c r="II111" s="340"/>
      <c r="IJ111" s="345"/>
      <c r="IK111" s="346"/>
      <c r="IL111" s="338"/>
      <c r="IM111" s="347"/>
      <c r="IN111" s="345"/>
      <c r="IO111" s="345"/>
      <c r="IP111" s="340"/>
      <c r="IQ111" s="340"/>
      <c r="IR111" s="345"/>
      <c r="IS111" s="346"/>
      <c r="IT111" s="338"/>
      <c r="IU111" s="347"/>
    </row>
    <row r="112" spans="1:255" ht="26.25" customHeight="1">
      <c r="A112" s="711" t="s">
        <v>514</v>
      </c>
      <c r="B112" s="711"/>
      <c r="C112" s="711"/>
      <c r="D112" s="711"/>
      <c r="E112" s="711"/>
      <c r="F112" s="711"/>
      <c r="G112" s="266"/>
      <c r="H112" s="266"/>
      <c r="I112" s="344"/>
      <c r="J112" s="334"/>
      <c r="K112" s="335"/>
      <c r="L112" s="345"/>
      <c r="M112" s="346"/>
      <c r="N112" s="338"/>
      <c r="O112" s="347"/>
      <c r="P112" s="345"/>
      <c r="Q112" s="345"/>
      <c r="R112" s="340"/>
      <c r="S112" s="340"/>
      <c r="T112" s="345"/>
      <c r="U112" s="346"/>
      <c r="V112" s="338"/>
      <c r="W112" s="347"/>
      <c r="X112" s="345"/>
      <c r="Y112" s="345"/>
      <c r="Z112" s="340"/>
      <c r="AA112" s="340"/>
      <c r="AB112" s="345"/>
      <c r="AC112" s="346"/>
      <c r="AD112" s="338"/>
      <c r="AE112" s="347"/>
      <c r="AF112" s="345"/>
      <c r="AG112" s="345"/>
      <c r="AH112" s="340"/>
      <c r="AI112" s="340"/>
      <c r="AJ112" s="345"/>
      <c r="AK112" s="346"/>
      <c r="AL112" s="338"/>
      <c r="AM112" s="347"/>
      <c r="AN112" s="345"/>
      <c r="AO112" s="345"/>
      <c r="AP112" s="340"/>
      <c r="AQ112" s="340"/>
      <c r="AR112" s="345"/>
      <c r="AS112" s="346"/>
      <c r="AT112" s="338"/>
      <c r="AU112" s="347"/>
      <c r="AV112" s="345"/>
      <c r="AW112" s="345"/>
      <c r="AX112" s="340"/>
      <c r="AY112" s="340"/>
      <c r="AZ112" s="345"/>
      <c r="BA112" s="346"/>
      <c r="BB112" s="338"/>
      <c r="BC112" s="347"/>
      <c r="BD112" s="345"/>
      <c r="BE112" s="345"/>
      <c r="BF112" s="340"/>
      <c r="BG112" s="340"/>
      <c r="BH112" s="345"/>
      <c r="BI112" s="346"/>
      <c r="BJ112" s="338"/>
      <c r="BK112" s="347"/>
      <c r="BL112" s="345"/>
      <c r="BM112" s="345"/>
      <c r="BN112" s="340"/>
      <c r="BO112" s="340"/>
      <c r="BP112" s="345"/>
      <c r="BQ112" s="346"/>
      <c r="BR112" s="338"/>
      <c r="BS112" s="347"/>
      <c r="BT112" s="345"/>
      <c r="BU112" s="345"/>
      <c r="BV112" s="340"/>
      <c r="BW112" s="340"/>
      <c r="BX112" s="345"/>
      <c r="BY112" s="346"/>
      <c r="BZ112" s="338"/>
      <c r="CA112" s="347"/>
      <c r="CB112" s="345"/>
      <c r="CC112" s="345"/>
      <c r="CD112" s="340"/>
      <c r="CE112" s="340"/>
      <c r="CF112" s="345"/>
      <c r="CG112" s="346"/>
      <c r="CH112" s="338"/>
      <c r="CI112" s="347"/>
      <c r="CJ112" s="345"/>
      <c r="CK112" s="345"/>
      <c r="CL112" s="340"/>
      <c r="CM112" s="340"/>
      <c r="CN112" s="345"/>
      <c r="CO112" s="346"/>
      <c r="CP112" s="338"/>
      <c r="CQ112" s="347"/>
      <c r="CR112" s="345"/>
      <c r="CS112" s="345"/>
      <c r="CT112" s="340"/>
      <c r="CU112" s="340"/>
      <c r="CV112" s="345"/>
      <c r="CW112" s="346"/>
      <c r="CX112" s="338"/>
      <c r="CY112" s="347"/>
      <c r="CZ112" s="345"/>
      <c r="DA112" s="345"/>
      <c r="DB112" s="340"/>
      <c r="DC112" s="340"/>
      <c r="DD112" s="345"/>
      <c r="DE112" s="346"/>
      <c r="DF112" s="338"/>
      <c r="DG112" s="347"/>
      <c r="DH112" s="345"/>
      <c r="DI112" s="345"/>
      <c r="DJ112" s="340"/>
      <c r="DK112" s="340"/>
      <c r="DL112" s="345"/>
      <c r="DM112" s="346"/>
      <c r="DN112" s="338"/>
      <c r="DO112" s="347"/>
      <c r="DP112" s="345"/>
      <c r="DQ112" s="345"/>
      <c r="DR112" s="340"/>
      <c r="DS112" s="340"/>
      <c r="DT112" s="345"/>
      <c r="DU112" s="346"/>
      <c r="DV112" s="338"/>
      <c r="DW112" s="347"/>
      <c r="DX112" s="345"/>
      <c r="DY112" s="345"/>
      <c r="DZ112" s="340"/>
      <c r="EA112" s="340"/>
      <c r="EB112" s="345"/>
      <c r="EC112" s="346"/>
      <c r="ED112" s="338"/>
      <c r="EE112" s="347"/>
      <c r="EF112" s="345"/>
      <c r="EG112" s="345"/>
      <c r="EH112" s="340"/>
      <c r="EI112" s="340"/>
      <c r="EJ112" s="345"/>
      <c r="EK112" s="346"/>
      <c r="EL112" s="338"/>
      <c r="EM112" s="347"/>
      <c r="EN112" s="345"/>
      <c r="EO112" s="345"/>
      <c r="EP112" s="340"/>
      <c r="EQ112" s="340"/>
      <c r="ER112" s="345"/>
      <c r="ES112" s="346"/>
      <c r="ET112" s="338"/>
      <c r="EU112" s="347"/>
      <c r="EV112" s="345"/>
      <c r="EW112" s="345"/>
      <c r="EX112" s="340"/>
      <c r="EY112" s="340"/>
      <c r="EZ112" s="345"/>
      <c r="FA112" s="346"/>
      <c r="FB112" s="338"/>
      <c r="FC112" s="347"/>
      <c r="FD112" s="345"/>
      <c r="FE112" s="345"/>
      <c r="FF112" s="340"/>
      <c r="FG112" s="340"/>
      <c r="FH112" s="345"/>
      <c r="FI112" s="346"/>
      <c r="FJ112" s="338"/>
      <c r="FK112" s="347"/>
      <c r="FL112" s="345"/>
      <c r="FM112" s="345"/>
      <c r="FN112" s="340"/>
      <c r="FO112" s="340"/>
      <c r="FP112" s="345"/>
      <c r="FQ112" s="346"/>
      <c r="FR112" s="338"/>
      <c r="FS112" s="347"/>
      <c r="FT112" s="345"/>
      <c r="FU112" s="345"/>
      <c r="FV112" s="340"/>
      <c r="FW112" s="340"/>
      <c r="FX112" s="345"/>
      <c r="FY112" s="346"/>
      <c r="FZ112" s="338"/>
      <c r="GA112" s="347"/>
      <c r="GB112" s="345"/>
      <c r="GC112" s="345"/>
      <c r="GD112" s="340"/>
      <c r="GE112" s="340"/>
      <c r="GF112" s="345"/>
      <c r="GG112" s="346"/>
      <c r="GH112" s="338"/>
      <c r="GI112" s="347"/>
      <c r="GJ112" s="345"/>
      <c r="GK112" s="345"/>
      <c r="GL112" s="340"/>
      <c r="GM112" s="340"/>
      <c r="GN112" s="345"/>
      <c r="GO112" s="346"/>
      <c r="GP112" s="338"/>
      <c r="GQ112" s="347"/>
      <c r="GR112" s="345"/>
      <c r="GS112" s="345"/>
      <c r="GT112" s="340"/>
      <c r="GU112" s="340"/>
      <c r="GV112" s="345"/>
      <c r="GW112" s="346"/>
      <c r="GX112" s="338"/>
      <c r="GY112" s="347"/>
      <c r="GZ112" s="345"/>
      <c r="HA112" s="345"/>
      <c r="HB112" s="340"/>
      <c r="HC112" s="340"/>
      <c r="HD112" s="345"/>
      <c r="HE112" s="346"/>
      <c r="HF112" s="338"/>
      <c r="HG112" s="347"/>
      <c r="HH112" s="345"/>
      <c r="HI112" s="345"/>
      <c r="HJ112" s="340"/>
      <c r="HK112" s="340"/>
      <c r="HL112" s="345"/>
      <c r="HM112" s="346"/>
      <c r="HN112" s="338"/>
      <c r="HO112" s="347"/>
      <c r="HP112" s="345"/>
      <c r="HQ112" s="345"/>
      <c r="HR112" s="340"/>
      <c r="HS112" s="340"/>
      <c r="HT112" s="345"/>
      <c r="HU112" s="346"/>
      <c r="HV112" s="338"/>
      <c r="HW112" s="347"/>
      <c r="HX112" s="345"/>
      <c r="HY112" s="345"/>
      <c r="HZ112" s="340"/>
      <c r="IA112" s="340"/>
      <c r="IB112" s="345"/>
      <c r="IC112" s="346"/>
      <c r="ID112" s="338"/>
      <c r="IE112" s="347"/>
      <c r="IF112" s="345"/>
      <c r="IG112" s="345"/>
      <c r="IH112" s="340"/>
      <c r="II112" s="340"/>
      <c r="IJ112" s="345"/>
      <c r="IK112" s="346"/>
      <c r="IL112" s="338"/>
      <c r="IM112" s="347"/>
      <c r="IN112" s="345"/>
      <c r="IO112" s="345"/>
      <c r="IP112" s="340"/>
      <c r="IQ112" s="340"/>
      <c r="IR112" s="345"/>
      <c r="IS112" s="346"/>
      <c r="IT112" s="338"/>
      <c r="IU112" s="347"/>
    </row>
    <row r="113" spans="1:255" ht="64.5" customHeight="1">
      <c r="A113" s="711" t="s">
        <v>515</v>
      </c>
      <c r="B113" s="711"/>
      <c r="C113" s="711"/>
      <c r="D113" s="711"/>
      <c r="E113" s="711"/>
      <c r="F113" s="711"/>
      <c r="G113" s="266"/>
      <c r="H113" s="266"/>
      <c r="I113" s="344"/>
      <c r="J113" s="334"/>
      <c r="K113" s="335"/>
      <c r="L113" s="345"/>
      <c r="M113" s="346"/>
      <c r="N113" s="338"/>
      <c r="O113" s="347"/>
      <c r="P113" s="345"/>
      <c r="Q113" s="345"/>
      <c r="R113" s="340"/>
      <c r="S113" s="340"/>
      <c r="T113" s="345"/>
      <c r="U113" s="346"/>
      <c r="V113" s="338"/>
      <c r="W113" s="347"/>
      <c r="X113" s="345"/>
      <c r="Y113" s="345"/>
      <c r="Z113" s="340"/>
      <c r="AA113" s="340"/>
      <c r="AB113" s="345"/>
      <c r="AC113" s="346"/>
      <c r="AD113" s="338"/>
      <c r="AE113" s="347"/>
      <c r="AF113" s="345"/>
      <c r="AG113" s="345"/>
      <c r="AH113" s="340"/>
      <c r="AI113" s="340"/>
      <c r="AJ113" s="345"/>
      <c r="AK113" s="346"/>
      <c r="AL113" s="338"/>
      <c r="AM113" s="347"/>
      <c r="AN113" s="345"/>
      <c r="AO113" s="345"/>
      <c r="AP113" s="340"/>
      <c r="AQ113" s="340"/>
      <c r="AR113" s="345"/>
      <c r="AS113" s="346"/>
      <c r="AT113" s="338"/>
      <c r="AU113" s="347"/>
      <c r="AV113" s="345"/>
      <c r="AW113" s="345"/>
      <c r="AX113" s="340"/>
      <c r="AY113" s="340"/>
      <c r="AZ113" s="345"/>
      <c r="BA113" s="346"/>
      <c r="BB113" s="338"/>
      <c r="BC113" s="347"/>
      <c r="BD113" s="345"/>
      <c r="BE113" s="345"/>
      <c r="BF113" s="340"/>
      <c r="BG113" s="340"/>
      <c r="BH113" s="345"/>
      <c r="BI113" s="346"/>
      <c r="BJ113" s="338"/>
      <c r="BK113" s="347"/>
      <c r="BL113" s="345"/>
      <c r="BM113" s="345"/>
      <c r="BN113" s="340"/>
      <c r="BO113" s="340"/>
      <c r="BP113" s="345"/>
      <c r="BQ113" s="346"/>
      <c r="BR113" s="338"/>
      <c r="BS113" s="347"/>
      <c r="BT113" s="345"/>
      <c r="BU113" s="345"/>
      <c r="BV113" s="340"/>
      <c r="BW113" s="340"/>
      <c r="BX113" s="345"/>
      <c r="BY113" s="346"/>
      <c r="BZ113" s="338"/>
      <c r="CA113" s="347"/>
      <c r="CB113" s="345"/>
      <c r="CC113" s="345"/>
      <c r="CD113" s="340"/>
      <c r="CE113" s="340"/>
      <c r="CF113" s="345"/>
      <c r="CG113" s="346"/>
      <c r="CH113" s="338"/>
      <c r="CI113" s="347"/>
      <c r="CJ113" s="345"/>
      <c r="CK113" s="345"/>
      <c r="CL113" s="340"/>
      <c r="CM113" s="340"/>
      <c r="CN113" s="345"/>
      <c r="CO113" s="346"/>
      <c r="CP113" s="338"/>
      <c r="CQ113" s="347"/>
      <c r="CR113" s="345"/>
      <c r="CS113" s="345"/>
      <c r="CT113" s="340"/>
      <c r="CU113" s="340"/>
      <c r="CV113" s="345"/>
      <c r="CW113" s="346"/>
      <c r="CX113" s="338"/>
      <c r="CY113" s="347"/>
      <c r="CZ113" s="345"/>
      <c r="DA113" s="345"/>
      <c r="DB113" s="340"/>
      <c r="DC113" s="340"/>
      <c r="DD113" s="345"/>
      <c r="DE113" s="346"/>
      <c r="DF113" s="338"/>
      <c r="DG113" s="347"/>
      <c r="DH113" s="345"/>
      <c r="DI113" s="345"/>
      <c r="DJ113" s="340"/>
      <c r="DK113" s="340"/>
      <c r="DL113" s="345"/>
      <c r="DM113" s="346"/>
      <c r="DN113" s="338"/>
      <c r="DO113" s="347"/>
      <c r="DP113" s="345"/>
      <c r="DQ113" s="345"/>
      <c r="DR113" s="340"/>
      <c r="DS113" s="340"/>
      <c r="DT113" s="345"/>
      <c r="DU113" s="346"/>
      <c r="DV113" s="338"/>
      <c r="DW113" s="347"/>
      <c r="DX113" s="345"/>
      <c r="DY113" s="345"/>
      <c r="DZ113" s="340"/>
      <c r="EA113" s="340"/>
      <c r="EB113" s="345"/>
      <c r="EC113" s="346"/>
      <c r="ED113" s="338"/>
      <c r="EE113" s="347"/>
      <c r="EF113" s="345"/>
      <c r="EG113" s="345"/>
      <c r="EH113" s="340"/>
      <c r="EI113" s="340"/>
      <c r="EJ113" s="345"/>
      <c r="EK113" s="346"/>
      <c r="EL113" s="338"/>
      <c r="EM113" s="347"/>
      <c r="EN113" s="345"/>
      <c r="EO113" s="345"/>
      <c r="EP113" s="340"/>
      <c r="EQ113" s="340"/>
      <c r="ER113" s="345"/>
      <c r="ES113" s="346"/>
      <c r="ET113" s="338"/>
      <c r="EU113" s="347"/>
      <c r="EV113" s="345"/>
      <c r="EW113" s="345"/>
      <c r="EX113" s="340"/>
      <c r="EY113" s="340"/>
      <c r="EZ113" s="345"/>
      <c r="FA113" s="346"/>
      <c r="FB113" s="338"/>
      <c r="FC113" s="347"/>
      <c r="FD113" s="345"/>
      <c r="FE113" s="345"/>
      <c r="FF113" s="340"/>
      <c r="FG113" s="340"/>
      <c r="FH113" s="345"/>
      <c r="FI113" s="346"/>
      <c r="FJ113" s="338"/>
      <c r="FK113" s="347"/>
      <c r="FL113" s="345"/>
      <c r="FM113" s="345"/>
      <c r="FN113" s="340"/>
      <c r="FO113" s="340"/>
      <c r="FP113" s="345"/>
      <c r="FQ113" s="346"/>
      <c r="FR113" s="338"/>
      <c r="FS113" s="347"/>
      <c r="FT113" s="345"/>
      <c r="FU113" s="345"/>
      <c r="FV113" s="340"/>
      <c r="FW113" s="340"/>
      <c r="FX113" s="345"/>
      <c r="FY113" s="346"/>
      <c r="FZ113" s="338"/>
      <c r="GA113" s="347"/>
      <c r="GB113" s="345"/>
      <c r="GC113" s="345"/>
      <c r="GD113" s="340"/>
      <c r="GE113" s="340"/>
      <c r="GF113" s="345"/>
      <c r="GG113" s="346"/>
      <c r="GH113" s="338"/>
      <c r="GI113" s="347"/>
      <c r="GJ113" s="345"/>
      <c r="GK113" s="345"/>
      <c r="GL113" s="340"/>
      <c r="GM113" s="340"/>
      <c r="GN113" s="345"/>
      <c r="GO113" s="346"/>
      <c r="GP113" s="338"/>
      <c r="GQ113" s="347"/>
      <c r="GR113" s="345"/>
      <c r="GS113" s="345"/>
      <c r="GT113" s="340"/>
      <c r="GU113" s="340"/>
      <c r="GV113" s="345"/>
      <c r="GW113" s="346"/>
      <c r="GX113" s="338"/>
      <c r="GY113" s="347"/>
      <c r="GZ113" s="345"/>
      <c r="HA113" s="345"/>
      <c r="HB113" s="340"/>
      <c r="HC113" s="340"/>
      <c r="HD113" s="345"/>
      <c r="HE113" s="346"/>
      <c r="HF113" s="338"/>
      <c r="HG113" s="347"/>
      <c r="HH113" s="345"/>
      <c r="HI113" s="345"/>
      <c r="HJ113" s="340"/>
      <c r="HK113" s="340"/>
      <c r="HL113" s="345"/>
      <c r="HM113" s="346"/>
      <c r="HN113" s="338"/>
      <c r="HO113" s="347"/>
      <c r="HP113" s="345"/>
      <c r="HQ113" s="345"/>
      <c r="HR113" s="340"/>
      <c r="HS113" s="340"/>
      <c r="HT113" s="345"/>
      <c r="HU113" s="346"/>
      <c r="HV113" s="338"/>
      <c r="HW113" s="347"/>
      <c r="HX113" s="345"/>
      <c r="HY113" s="345"/>
      <c r="HZ113" s="340"/>
      <c r="IA113" s="340"/>
      <c r="IB113" s="345"/>
      <c r="IC113" s="346"/>
      <c r="ID113" s="338"/>
      <c r="IE113" s="347"/>
      <c r="IF113" s="345"/>
      <c r="IG113" s="345"/>
      <c r="IH113" s="340"/>
      <c r="II113" s="340"/>
      <c r="IJ113" s="345"/>
      <c r="IK113" s="346"/>
      <c r="IL113" s="338"/>
      <c r="IM113" s="347"/>
      <c r="IN113" s="345"/>
      <c r="IO113" s="345"/>
      <c r="IP113" s="340"/>
      <c r="IQ113" s="340"/>
      <c r="IR113" s="345"/>
      <c r="IS113" s="346"/>
      <c r="IT113" s="338"/>
      <c r="IU113" s="347"/>
    </row>
    <row r="114" spans="1:255" ht="15" customHeight="1">
      <c r="A114" s="711" t="s">
        <v>516</v>
      </c>
      <c r="B114" s="711"/>
      <c r="C114" s="711"/>
      <c r="D114" s="711"/>
      <c r="E114" s="711"/>
      <c r="F114" s="711"/>
      <c r="G114" s="266"/>
      <c r="H114" s="266"/>
      <c r="I114" s="344"/>
      <c r="J114" s="334"/>
      <c r="K114" s="335"/>
      <c r="L114" s="345"/>
      <c r="M114" s="346"/>
      <c r="N114" s="338"/>
      <c r="O114" s="347"/>
      <c r="P114" s="345"/>
      <c r="Q114" s="345"/>
      <c r="R114" s="340"/>
      <c r="S114" s="340"/>
      <c r="T114" s="345"/>
      <c r="U114" s="346"/>
      <c r="V114" s="338"/>
      <c r="W114" s="347"/>
      <c r="X114" s="345"/>
      <c r="Y114" s="345"/>
      <c r="Z114" s="340"/>
      <c r="AA114" s="340"/>
      <c r="AB114" s="345"/>
      <c r="AC114" s="346"/>
      <c r="AD114" s="338"/>
      <c r="AE114" s="347"/>
      <c r="AF114" s="345"/>
      <c r="AG114" s="345"/>
      <c r="AH114" s="340"/>
      <c r="AI114" s="340"/>
      <c r="AJ114" s="345"/>
      <c r="AK114" s="346"/>
      <c r="AL114" s="338"/>
      <c r="AM114" s="347"/>
      <c r="AN114" s="345"/>
      <c r="AO114" s="345"/>
      <c r="AP114" s="340"/>
      <c r="AQ114" s="340"/>
      <c r="AR114" s="345"/>
      <c r="AS114" s="346"/>
      <c r="AT114" s="338"/>
      <c r="AU114" s="347"/>
      <c r="AV114" s="345"/>
      <c r="AW114" s="345"/>
      <c r="AX114" s="340"/>
      <c r="AY114" s="340"/>
      <c r="AZ114" s="345"/>
      <c r="BA114" s="346"/>
      <c r="BB114" s="338"/>
      <c r="BC114" s="347"/>
      <c r="BD114" s="345"/>
      <c r="BE114" s="345"/>
      <c r="BF114" s="340"/>
      <c r="BG114" s="340"/>
      <c r="BH114" s="345"/>
      <c r="BI114" s="346"/>
      <c r="BJ114" s="338"/>
      <c r="BK114" s="347"/>
      <c r="BL114" s="345"/>
      <c r="BM114" s="345"/>
      <c r="BN114" s="340"/>
      <c r="BO114" s="340"/>
      <c r="BP114" s="345"/>
      <c r="BQ114" s="346"/>
      <c r="BR114" s="338"/>
      <c r="BS114" s="347"/>
      <c r="BT114" s="345"/>
      <c r="BU114" s="345"/>
      <c r="BV114" s="340"/>
      <c r="BW114" s="340"/>
      <c r="BX114" s="345"/>
      <c r="BY114" s="346"/>
      <c r="BZ114" s="338"/>
      <c r="CA114" s="347"/>
      <c r="CB114" s="345"/>
      <c r="CC114" s="345"/>
      <c r="CD114" s="340"/>
      <c r="CE114" s="340"/>
      <c r="CF114" s="345"/>
      <c r="CG114" s="346"/>
      <c r="CH114" s="338"/>
      <c r="CI114" s="347"/>
      <c r="CJ114" s="345"/>
      <c r="CK114" s="345"/>
      <c r="CL114" s="340"/>
      <c r="CM114" s="340"/>
      <c r="CN114" s="345"/>
      <c r="CO114" s="346"/>
      <c r="CP114" s="338"/>
      <c r="CQ114" s="347"/>
      <c r="CR114" s="345"/>
      <c r="CS114" s="345"/>
      <c r="CT114" s="340"/>
      <c r="CU114" s="340"/>
      <c r="CV114" s="345"/>
      <c r="CW114" s="346"/>
      <c r="CX114" s="338"/>
      <c r="CY114" s="347"/>
      <c r="CZ114" s="345"/>
      <c r="DA114" s="345"/>
      <c r="DB114" s="340"/>
      <c r="DC114" s="340"/>
      <c r="DD114" s="345"/>
      <c r="DE114" s="346"/>
      <c r="DF114" s="338"/>
      <c r="DG114" s="347"/>
      <c r="DH114" s="345"/>
      <c r="DI114" s="345"/>
      <c r="DJ114" s="340"/>
      <c r="DK114" s="340"/>
      <c r="DL114" s="345"/>
      <c r="DM114" s="346"/>
      <c r="DN114" s="338"/>
      <c r="DO114" s="347"/>
      <c r="DP114" s="345"/>
      <c r="DQ114" s="345"/>
      <c r="DR114" s="340"/>
      <c r="DS114" s="340"/>
      <c r="DT114" s="345"/>
      <c r="DU114" s="346"/>
      <c r="DV114" s="338"/>
      <c r="DW114" s="347"/>
      <c r="DX114" s="345"/>
      <c r="DY114" s="345"/>
      <c r="DZ114" s="340"/>
      <c r="EA114" s="340"/>
      <c r="EB114" s="345"/>
      <c r="EC114" s="346"/>
      <c r="ED114" s="338"/>
      <c r="EE114" s="347"/>
      <c r="EF114" s="345"/>
      <c r="EG114" s="345"/>
      <c r="EH114" s="340"/>
      <c r="EI114" s="340"/>
      <c r="EJ114" s="345"/>
      <c r="EK114" s="346"/>
      <c r="EL114" s="338"/>
      <c r="EM114" s="347"/>
      <c r="EN114" s="345"/>
      <c r="EO114" s="345"/>
      <c r="EP114" s="340"/>
      <c r="EQ114" s="340"/>
      <c r="ER114" s="345"/>
      <c r="ES114" s="346"/>
      <c r="ET114" s="338"/>
      <c r="EU114" s="347"/>
      <c r="EV114" s="345"/>
      <c r="EW114" s="345"/>
      <c r="EX114" s="340"/>
      <c r="EY114" s="340"/>
      <c r="EZ114" s="345"/>
      <c r="FA114" s="346"/>
      <c r="FB114" s="338"/>
      <c r="FC114" s="347"/>
      <c r="FD114" s="345"/>
      <c r="FE114" s="345"/>
      <c r="FF114" s="340"/>
      <c r="FG114" s="340"/>
      <c r="FH114" s="345"/>
      <c r="FI114" s="346"/>
      <c r="FJ114" s="338"/>
      <c r="FK114" s="347"/>
      <c r="FL114" s="345"/>
      <c r="FM114" s="345"/>
      <c r="FN114" s="340"/>
      <c r="FO114" s="340"/>
      <c r="FP114" s="345"/>
      <c r="FQ114" s="346"/>
      <c r="FR114" s="338"/>
      <c r="FS114" s="347"/>
      <c r="FT114" s="345"/>
      <c r="FU114" s="345"/>
      <c r="FV114" s="340"/>
      <c r="FW114" s="340"/>
      <c r="FX114" s="345"/>
      <c r="FY114" s="346"/>
      <c r="FZ114" s="338"/>
      <c r="GA114" s="347"/>
      <c r="GB114" s="345"/>
      <c r="GC114" s="345"/>
      <c r="GD114" s="340"/>
      <c r="GE114" s="340"/>
      <c r="GF114" s="345"/>
      <c r="GG114" s="346"/>
      <c r="GH114" s="338"/>
      <c r="GI114" s="347"/>
      <c r="GJ114" s="345"/>
      <c r="GK114" s="345"/>
      <c r="GL114" s="340"/>
      <c r="GM114" s="340"/>
      <c r="GN114" s="345"/>
      <c r="GO114" s="346"/>
      <c r="GP114" s="338"/>
      <c r="GQ114" s="347"/>
      <c r="GR114" s="345"/>
      <c r="GS114" s="345"/>
      <c r="GT114" s="340"/>
      <c r="GU114" s="340"/>
      <c r="GV114" s="345"/>
      <c r="GW114" s="346"/>
      <c r="GX114" s="338"/>
      <c r="GY114" s="347"/>
      <c r="GZ114" s="345"/>
      <c r="HA114" s="345"/>
      <c r="HB114" s="340"/>
      <c r="HC114" s="340"/>
      <c r="HD114" s="345"/>
      <c r="HE114" s="346"/>
      <c r="HF114" s="338"/>
      <c r="HG114" s="347"/>
      <c r="HH114" s="345"/>
      <c r="HI114" s="345"/>
      <c r="HJ114" s="340"/>
      <c r="HK114" s="340"/>
      <c r="HL114" s="345"/>
      <c r="HM114" s="346"/>
      <c r="HN114" s="338"/>
      <c r="HO114" s="347"/>
      <c r="HP114" s="345"/>
      <c r="HQ114" s="345"/>
      <c r="HR114" s="340"/>
      <c r="HS114" s="340"/>
      <c r="HT114" s="345"/>
      <c r="HU114" s="346"/>
      <c r="HV114" s="338"/>
      <c r="HW114" s="347"/>
      <c r="HX114" s="345"/>
      <c r="HY114" s="345"/>
      <c r="HZ114" s="340"/>
      <c r="IA114" s="340"/>
      <c r="IB114" s="345"/>
      <c r="IC114" s="346"/>
      <c r="ID114" s="338"/>
      <c r="IE114" s="347"/>
      <c r="IF114" s="345"/>
      <c r="IG114" s="345"/>
      <c r="IH114" s="340"/>
      <c r="II114" s="340"/>
      <c r="IJ114" s="345"/>
      <c r="IK114" s="346"/>
      <c r="IL114" s="338"/>
      <c r="IM114" s="347"/>
      <c r="IN114" s="345"/>
      <c r="IO114" s="345"/>
      <c r="IP114" s="340"/>
      <c r="IQ114" s="340"/>
      <c r="IR114" s="345"/>
      <c r="IS114" s="346"/>
      <c r="IT114" s="338"/>
      <c r="IU114" s="347"/>
    </row>
    <row r="115" spans="1:255" s="341" customFormat="1" ht="15" customHeight="1">
      <c r="A115" s="711" t="s">
        <v>517</v>
      </c>
      <c r="B115" s="711"/>
      <c r="C115" s="711"/>
      <c r="D115" s="711"/>
      <c r="E115" s="711"/>
      <c r="F115" s="711"/>
      <c r="G115" s="266"/>
      <c r="H115" s="266"/>
      <c r="I115" s="333"/>
      <c r="J115" s="334"/>
      <c r="K115" s="335"/>
      <c r="L115" s="336"/>
      <c r="M115" s="337"/>
      <c r="N115" s="338"/>
      <c r="O115" s="339"/>
      <c r="P115" s="336"/>
      <c r="Q115" s="336"/>
      <c r="R115" s="340"/>
      <c r="S115" s="340"/>
      <c r="T115" s="336"/>
      <c r="U115" s="337"/>
      <c r="V115" s="338"/>
      <c r="W115" s="339"/>
      <c r="X115" s="336"/>
      <c r="Y115" s="336"/>
      <c r="Z115" s="340"/>
      <c r="AA115" s="340"/>
      <c r="AB115" s="336"/>
      <c r="AC115" s="337"/>
      <c r="AD115" s="338"/>
      <c r="AE115" s="339"/>
      <c r="AF115" s="336"/>
      <c r="AG115" s="336"/>
      <c r="AH115" s="340"/>
      <c r="AI115" s="340"/>
      <c r="AJ115" s="336"/>
      <c r="AK115" s="337"/>
      <c r="AL115" s="338"/>
      <c r="AM115" s="339"/>
      <c r="AN115" s="336"/>
      <c r="AO115" s="336"/>
      <c r="AP115" s="340"/>
      <c r="AQ115" s="340"/>
      <c r="AR115" s="336"/>
      <c r="AS115" s="337"/>
      <c r="AT115" s="338"/>
      <c r="AU115" s="339"/>
      <c r="AV115" s="336"/>
      <c r="AW115" s="336"/>
      <c r="AX115" s="340"/>
      <c r="AY115" s="340"/>
      <c r="AZ115" s="336"/>
      <c r="BA115" s="337"/>
      <c r="BB115" s="338"/>
      <c r="BC115" s="339"/>
      <c r="BD115" s="336"/>
      <c r="BE115" s="336"/>
      <c r="BF115" s="340"/>
      <c r="BG115" s="340"/>
      <c r="BH115" s="336"/>
      <c r="BI115" s="337"/>
      <c r="BJ115" s="338"/>
      <c r="BK115" s="339"/>
      <c r="BL115" s="336"/>
      <c r="BM115" s="336"/>
      <c r="BN115" s="340"/>
      <c r="BO115" s="340"/>
      <c r="BP115" s="336"/>
      <c r="BQ115" s="337"/>
      <c r="BR115" s="338"/>
      <c r="BS115" s="339"/>
      <c r="BT115" s="336"/>
      <c r="BU115" s="336"/>
      <c r="BV115" s="340"/>
      <c r="BW115" s="340"/>
      <c r="BX115" s="336"/>
      <c r="BY115" s="337"/>
      <c r="BZ115" s="338"/>
      <c r="CA115" s="339"/>
      <c r="CB115" s="336"/>
      <c r="CC115" s="336"/>
      <c r="CD115" s="340"/>
      <c r="CE115" s="340"/>
      <c r="CF115" s="336"/>
      <c r="CG115" s="337"/>
      <c r="CH115" s="338"/>
      <c r="CI115" s="339"/>
      <c r="CJ115" s="336"/>
      <c r="CK115" s="336"/>
      <c r="CL115" s="340"/>
      <c r="CM115" s="340"/>
      <c r="CN115" s="336"/>
      <c r="CO115" s="337"/>
      <c r="CP115" s="338"/>
      <c r="CQ115" s="339"/>
      <c r="CR115" s="336"/>
      <c r="CS115" s="336"/>
      <c r="CT115" s="340"/>
      <c r="CU115" s="340"/>
      <c r="CV115" s="336"/>
      <c r="CW115" s="337"/>
      <c r="CX115" s="338"/>
      <c r="CY115" s="339"/>
      <c r="CZ115" s="336"/>
      <c r="DA115" s="336"/>
      <c r="DB115" s="340"/>
      <c r="DC115" s="340"/>
      <c r="DD115" s="336"/>
      <c r="DE115" s="337"/>
      <c r="DF115" s="338"/>
      <c r="DG115" s="339"/>
      <c r="DH115" s="336"/>
      <c r="DI115" s="336"/>
      <c r="DJ115" s="340"/>
      <c r="DK115" s="340"/>
      <c r="DL115" s="336"/>
      <c r="DM115" s="337"/>
      <c r="DN115" s="338"/>
      <c r="DO115" s="339"/>
      <c r="DP115" s="336"/>
      <c r="DQ115" s="336"/>
      <c r="DR115" s="340"/>
      <c r="DS115" s="340"/>
      <c r="DT115" s="336"/>
      <c r="DU115" s="337"/>
      <c r="DV115" s="338"/>
      <c r="DW115" s="339"/>
      <c r="DX115" s="336"/>
      <c r="DY115" s="336"/>
      <c r="DZ115" s="340"/>
      <c r="EA115" s="340"/>
      <c r="EB115" s="336"/>
      <c r="EC115" s="337"/>
      <c r="ED115" s="338"/>
      <c r="EE115" s="339"/>
      <c r="EF115" s="336"/>
      <c r="EG115" s="336"/>
      <c r="EH115" s="340"/>
      <c r="EI115" s="340"/>
      <c r="EJ115" s="336"/>
      <c r="EK115" s="337"/>
      <c r="EL115" s="338"/>
      <c r="EM115" s="339"/>
      <c r="EN115" s="336"/>
      <c r="EO115" s="336"/>
      <c r="EP115" s="340"/>
      <c r="EQ115" s="340"/>
      <c r="ER115" s="336"/>
      <c r="ES115" s="337"/>
      <c r="ET115" s="338"/>
      <c r="EU115" s="339"/>
      <c r="EV115" s="336"/>
      <c r="EW115" s="336"/>
      <c r="EX115" s="340"/>
      <c r="EY115" s="340"/>
      <c r="EZ115" s="336"/>
      <c r="FA115" s="337"/>
      <c r="FB115" s="338"/>
      <c r="FC115" s="339"/>
      <c r="FD115" s="336"/>
      <c r="FE115" s="336"/>
      <c r="FF115" s="340"/>
      <c r="FG115" s="340"/>
      <c r="FH115" s="336"/>
      <c r="FI115" s="337"/>
      <c r="FJ115" s="338"/>
      <c r="FK115" s="339"/>
      <c r="FL115" s="336"/>
      <c r="FM115" s="336"/>
      <c r="FN115" s="340"/>
      <c r="FO115" s="340"/>
      <c r="FP115" s="336"/>
      <c r="FQ115" s="337"/>
      <c r="FR115" s="338"/>
      <c r="FS115" s="339"/>
      <c r="FT115" s="336"/>
      <c r="FU115" s="336"/>
      <c r="FV115" s="340"/>
      <c r="FW115" s="340"/>
      <c r="FX115" s="336"/>
      <c r="FY115" s="337"/>
      <c r="FZ115" s="338"/>
      <c r="GA115" s="339"/>
      <c r="GB115" s="336"/>
      <c r="GC115" s="336"/>
      <c r="GD115" s="340"/>
      <c r="GE115" s="340"/>
      <c r="GF115" s="336"/>
      <c r="GG115" s="337"/>
      <c r="GH115" s="338"/>
      <c r="GI115" s="339"/>
      <c r="GJ115" s="336"/>
      <c r="GK115" s="336"/>
      <c r="GL115" s="340"/>
      <c r="GM115" s="340"/>
      <c r="GN115" s="336"/>
      <c r="GO115" s="337"/>
      <c r="GP115" s="338"/>
      <c r="GQ115" s="339"/>
      <c r="GR115" s="336"/>
      <c r="GS115" s="336"/>
      <c r="GT115" s="340"/>
      <c r="GU115" s="340"/>
      <c r="GV115" s="336"/>
      <c r="GW115" s="337"/>
      <c r="GX115" s="338"/>
      <c r="GY115" s="339"/>
      <c r="GZ115" s="336"/>
      <c r="HA115" s="336"/>
      <c r="HB115" s="340"/>
      <c r="HC115" s="340"/>
      <c r="HD115" s="336"/>
      <c r="HE115" s="337"/>
      <c r="HF115" s="338"/>
      <c r="HG115" s="339"/>
      <c r="HH115" s="336"/>
      <c r="HI115" s="336"/>
      <c r="HJ115" s="340"/>
      <c r="HK115" s="340"/>
      <c r="HL115" s="336"/>
      <c r="HM115" s="337"/>
      <c r="HN115" s="338"/>
      <c r="HO115" s="339"/>
      <c r="HP115" s="336"/>
      <c r="HQ115" s="336"/>
      <c r="HR115" s="340"/>
      <c r="HS115" s="340"/>
      <c r="HT115" s="336"/>
      <c r="HU115" s="337"/>
      <c r="HV115" s="338"/>
      <c r="HW115" s="339"/>
      <c r="HX115" s="336"/>
      <c r="HY115" s="336"/>
      <c r="HZ115" s="340"/>
      <c r="IA115" s="340"/>
      <c r="IB115" s="336"/>
      <c r="IC115" s="337"/>
      <c r="ID115" s="338"/>
      <c r="IE115" s="339"/>
      <c r="IF115" s="336"/>
      <c r="IG115" s="336"/>
      <c r="IH115" s="340"/>
      <c r="II115" s="340"/>
      <c r="IJ115" s="336"/>
      <c r="IK115" s="337"/>
      <c r="IL115" s="338"/>
      <c r="IM115" s="339"/>
      <c r="IN115" s="336"/>
      <c r="IO115" s="336"/>
      <c r="IP115" s="340"/>
      <c r="IQ115" s="340"/>
      <c r="IR115" s="336"/>
      <c r="IS115" s="337"/>
      <c r="IT115" s="338"/>
      <c r="IU115" s="339"/>
    </row>
    <row r="116" spans="1:11" s="299" customFormat="1" ht="51">
      <c r="A116" s="292" t="s">
        <v>451</v>
      </c>
      <c r="B116" s="293" t="s">
        <v>452</v>
      </c>
      <c r="C116" s="293" t="s">
        <v>453</v>
      </c>
      <c r="D116" s="294" t="s">
        <v>454</v>
      </c>
      <c r="E116" s="295" t="s">
        <v>455</v>
      </c>
      <c r="F116" s="293" t="s">
        <v>456</v>
      </c>
      <c r="G116" s="296"/>
      <c r="H116" s="297"/>
      <c r="I116" s="298"/>
      <c r="J116" s="295" t="s">
        <v>457</v>
      </c>
      <c r="K116" s="293" t="s">
        <v>458</v>
      </c>
    </row>
    <row r="117" spans="1:253" s="306" customFormat="1" ht="165.75">
      <c r="A117" s="300">
        <v>3.01</v>
      </c>
      <c r="B117" s="392" t="s">
        <v>713</v>
      </c>
      <c r="C117" s="312"/>
      <c r="D117" s="279"/>
      <c r="E117" s="323"/>
      <c r="F117" s="393"/>
      <c r="G117" s="325"/>
      <c r="H117" s="326"/>
      <c r="I117" s="310"/>
      <c r="J117" s="327"/>
      <c r="K117" s="312"/>
      <c r="L117" s="307"/>
      <c r="M117" s="308"/>
      <c r="N117" s="309"/>
      <c r="O117" s="309"/>
      <c r="P117" s="310"/>
      <c r="Q117" s="310"/>
      <c r="R117" s="309"/>
      <c r="S117" s="311"/>
      <c r="T117" s="307"/>
      <c r="U117" s="308"/>
      <c r="V117" s="309"/>
      <c r="W117" s="309"/>
      <c r="X117" s="310"/>
      <c r="Y117" s="310"/>
      <c r="Z117" s="309"/>
      <c r="AA117" s="311"/>
      <c r="AB117" s="307"/>
      <c r="AC117" s="308"/>
      <c r="AD117" s="309"/>
      <c r="AE117" s="309"/>
      <c r="AF117" s="310"/>
      <c r="AG117" s="310"/>
      <c r="AH117" s="309"/>
      <c r="AI117" s="311"/>
      <c r="AJ117" s="307"/>
      <c r="AK117" s="308"/>
      <c r="AL117" s="309"/>
      <c r="AM117" s="309"/>
      <c r="AN117" s="310"/>
      <c r="AO117" s="310"/>
      <c r="AP117" s="309"/>
      <c r="AQ117" s="311"/>
      <c r="AR117" s="307"/>
      <c r="AS117" s="308"/>
      <c r="AT117" s="309"/>
      <c r="AU117" s="309"/>
      <c r="AV117" s="310"/>
      <c r="AW117" s="310"/>
      <c r="AX117" s="309"/>
      <c r="AY117" s="311"/>
      <c r="AZ117" s="307"/>
      <c r="BA117" s="308"/>
      <c r="BB117" s="309"/>
      <c r="BC117" s="309"/>
      <c r="BD117" s="310"/>
      <c r="BE117" s="310"/>
      <c r="BF117" s="309"/>
      <c r="BG117" s="311"/>
      <c r="BH117" s="307"/>
      <c r="BI117" s="308"/>
      <c r="BJ117" s="309"/>
      <c r="BK117" s="309"/>
      <c r="BL117" s="310"/>
      <c r="BM117" s="310"/>
      <c r="BN117" s="309"/>
      <c r="BO117" s="311"/>
      <c r="BP117" s="307"/>
      <c r="BQ117" s="308"/>
      <c r="BR117" s="309"/>
      <c r="BS117" s="309"/>
      <c r="BT117" s="310"/>
      <c r="BU117" s="310"/>
      <c r="BV117" s="309"/>
      <c r="BW117" s="311"/>
      <c r="BX117" s="307"/>
      <c r="BY117" s="308"/>
      <c r="BZ117" s="309"/>
      <c r="CA117" s="309"/>
      <c r="CB117" s="310"/>
      <c r="CC117" s="310"/>
      <c r="CD117" s="309"/>
      <c r="CE117" s="311"/>
      <c r="CF117" s="307"/>
      <c r="CG117" s="308"/>
      <c r="CH117" s="309"/>
      <c r="CI117" s="309"/>
      <c r="CJ117" s="310"/>
      <c r="CK117" s="310"/>
      <c r="CL117" s="309"/>
      <c r="CM117" s="311"/>
      <c r="CN117" s="307"/>
      <c r="CO117" s="308"/>
      <c r="CP117" s="309"/>
      <c r="CQ117" s="309"/>
      <c r="CR117" s="310"/>
      <c r="CS117" s="310"/>
      <c r="CT117" s="309"/>
      <c r="CU117" s="311"/>
      <c r="CV117" s="307"/>
      <c r="CW117" s="308"/>
      <c r="CX117" s="309"/>
      <c r="CY117" s="309"/>
      <c r="CZ117" s="310"/>
      <c r="DA117" s="310"/>
      <c r="DB117" s="309"/>
      <c r="DC117" s="311"/>
      <c r="DD117" s="307"/>
      <c r="DE117" s="308"/>
      <c r="DF117" s="309"/>
      <c r="DG117" s="309"/>
      <c r="DH117" s="310"/>
      <c r="DI117" s="310"/>
      <c r="DJ117" s="309"/>
      <c r="DK117" s="311"/>
      <c r="DL117" s="307"/>
      <c r="DM117" s="308"/>
      <c r="DN117" s="309"/>
      <c r="DO117" s="309"/>
      <c r="DP117" s="310"/>
      <c r="DQ117" s="310"/>
      <c r="DR117" s="309"/>
      <c r="DS117" s="311"/>
      <c r="DT117" s="307"/>
      <c r="DU117" s="308"/>
      <c r="DV117" s="309"/>
      <c r="DW117" s="309"/>
      <c r="DX117" s="310"/>
      <c r="DY117" s="310"/>
      <c r="DZ117" s="309"/>
      <c r="EA117" s="311"/>
      <c r="EB117" s="307"/>
      <c r="EC117" s="308"/>
      <c r="ED117" s="309"/>
      <c r="EE117" s="309"/>
      <c r="EF117" s="310"/>
      <c r="EG117" s="310"/>
      <c r="EH117" s="309"/>
      <c r="EI117" s="311"/>
      <c r="EJ117" s="307"/>
      <c r="EK117" s="308"/>
      <c r="EL117" s="309"/>
      <c r="EM117" s="309"/>
      <c r="EN117" s="310"/>
      <c r="EO117" s="310"/>
      <c r="EP117" s="309"/>
      <c r="EQ117" s="311"/>
      <c r="ER117" s="307"/>
      <c r="ES117" s="308"/>
      <c r="ET117" s="309"/>
      <c r="EU117" s="309"/>
      <c r="EV117" s="310"/>
      <c r="EW117" s="310"/>
      <c r="EX117" s="309"/>
      <c r="EY117" s="311"/>
      <c r="EZ117" s="307"/>
      <c r="FA117" s="308"/>
      <c r="FB117" s="309"/>
      <c r="FC117" s="309"/>
      <c r="FD117" s="310"/>
      <c r="FE117" s="310"/>
      <c r="FF117" s="309"/>
      <c r="FG117" s="311"/>
      <c r="FH117" s="307"/>
      <c r="FI117" s="308"/>
      <c r="FJ117" s="309"/>
      <c r="FK117" s="309"/>
      <c r="FL117" s="310"/>
      <c r="FM117" s="310"/>
      <c r="FN117" s="309"/>
      <c r="FO117" s="311"/>
      <c r="FP117" s="307"/>
      <c r="FQ117" s="308"/>
      <c r="FR117" s="309"/>
      <c r="FS117" s="309"/>
      <c r="FT117" s="310"/>
      <c r="FU117" s="310"/>
      <c r="FV117" s="309"/>
      <c r="FW117" s="311"/>
      <c r="FX117" s="307"/>
      <c r="FY117" s="308"/>
      <c r="FZ117" s="309"/>
      <c r="GA117" s="309"/>
      <c r="GB117" s="310"/>
      <c r="GC117" s="310"/>
      <c r="GD117" s="309"/>
      <c r="GE117" s="311"/>
      <c r="GF117" s="307"/>
      <c r="GG117" s="308"/>
      <c r="GH117" s="309"/>
      <c r="GI117" s="309"/>
      <c r="GJ117" s="310"/>
      <c r="GK117" s="310"/>
      <c r="GL117" s="309"/>
      <c r="GM117" s="311"/>
      <c r="GN117" s="307"/>
      <c r="GO117" s="308"/>
      <c r="GP117" s="309"/>
      <c r="GQ117" s="309"/>
      <c r="GR117" s="310"/>
      <c r="GS117" s="310"/>
      <c r="GT117" s="309"/>
      <c r="GU117" s="311"/>
      <c r="GV117" s="307"/>
      <c r="GW117" s="308"/>
      <c r="GX117" s="309"/>
      <c r="GY117" s="309"/>
      <c r="GZ117" s="310"/>
      <c r="HA117" s="310"/>
      <c r="HB117" s="309"/>
      <c r="HC117" s="311"/>
      <c r="HD117" s="307"/>
      <c r="HE117" s="308"/>
      <c r="HF117" s="309"/>
      <c r="HG117" s="309"/>
      <c r="HH117" s="310"/>
      <c r="HI117" s="310"/>
      <c r="HJ117" s="309"/>
      <c r="HK117" s="311"/>
      <c r="HL117" s="307"/>
      <c r="HM117" s="308"/>
      <c r="HN117" s="309"/>
      <c r="HO117" s="309"/>
      <c r="HP117" s="310"/>
      <c r="HQ117" s="310"/>
      <c r="HR117" s="309"/>
      <c r="HS117" s="311"/>
      <c r="HT117" s="307"/>
      <c r="HU117" s="308"/>
      <c r="HV117" s="309"/>
      <c r="HW117" s="309"/>
      <c r="HX117" s="310"/>
      <c r="HY117" s="310"/>
      <c r="HZ117" s="309"/>
      <c r="IA117" s="311"/>
      <c r="IB117" s="307"/>
      <c r="IC117" s="308"/>
      <c r="ID117" s="309"/>
      <c r="IE117" s="309"/>
      <c r="IF117" s="310"/>
      <c r="IG117" s="310"/>
      <c r="IH117" s="309"/>
      <c r="II117" s="311"/>
      <c r="IJ117" s="307"/>
      <c r="IK117" s="308"/>
      <c r="IL117" s="309"/>
      <c r="IM117" s="309"/>
      <c r="IN117" s="310"/>
      <c r="IO117" s="310"/>
      <c r="IP117" s="309"/>
      <c r="IQ117" s="311"/>
      <c r="IR117" s="307"/>
      <c r="IS117" s="308"/>
    </row>
    <row r="118" spans="1:253" s="306" customFormat="1" ht="39">
      <c r="A118" s="300"/>
      <c r="B118" s="358" t="s">
        <v>481</v>
      </c>
      <c r="C118" s="302" t="s">
        <v>459</v>
      </c>
      <c r="D118" s="303">
        <f>27.9*3.03+17.6*3.88+(162.25+30.1+29.6*2+50.83+22.3+18.79+29.2+29.28+17.61)*4+18.8*4.9</f>
        <v>1923.1850000000004</v>
      </c>
      <c r="E118" s="323"/>
      <c r="F118" s="393"/>
      <c r="G118" s="325"/>
      <c r="H118" s="326"/>
      <c r="I118" s="310"/>
      <c r="J118" s="327"/>
      <c r="K118" s="312"/>
      <c r="L118" s="307"/>
      <c r="M118" s="308"/>
      <c r="N118" s="309"/>
      <c r="O118" s="309"/>
      <c r="P118" s="310"/>
      <c r="Q118" s="310"/>
      <c r="R118" s="309"/>
      <c r="S118" s="311"/>
      <c r="T118" s="307"/>
      <c r="U118" s="308"/>
      <c r="V118" s="309"/>
      <c r="W118" s="309"/>
      <c r="X118" s="310"/>
      <c r="Y118" s="310"/>
      <c r="Z118" s="309"/>
      <c r="AA118" s="311"/>
      <c r="AB118" s="307"/>
      <c r="AC118" s="308"/>
      <c r="AD118" s="309"/>
      <c r="AE118" s="309"/>
      <c r="AF118" s="310"/>
      <c r="AG118" s="310"/>
      <c r="AH118" s="309"/>
      <c r="AI118" s="311"/>
      <c r="AJ118" s="307"/>
      <c r="AK118" s="308"/>
      <c r="AL118" s="309"/>
      <c r="AM118" s="309"/>
      <c r="AN118" s="310"/>
      <c r="AO118" s="310"/>
      <c r="AP118" s="309"/>
      <c r="AQ118" s="311"/>
      <c r="AR118" s="307"/>
      <c r="AS118" s="308"/>
      <c r="AT118" s="309"/>
      <c r="AU118" s="309"/>
      <c r="AV118" s="310"/>
      <c r="AW118" s="310"/>
      <c r="AX118" s="309"/>
      <c r="AY118" s="311"/>
      <c r="AZ118" s="307"/>
      <c r="BA118" s="308"/>
      <c r="BB118" s="309"/>
      <c r="BC118" s="309"/>
      <c r="BD118" s="310"/>
      <c r="BE118" s="310"/>
      <c r="BF118" s="309"/>
      <c r="BG118" s="311"/>
      <c r="BH118" s="307"/>
      <c r="BI118" s="308"/>
      <c r="BJ118" s="309"/>
      <c r="BK118" s="309"/>
      <c r="BL118" s="310"/>
      <c r="BM118" s="310"/>
      <c r="BN118" s="309"/>
      <c r="BO118" s="311"/>
      <c r="BP118" s="307"/>
      <c r="BQ118" s="308"/>
      <c r="BR118" s="309"/>
      <c r="BS118" s="309"/>
      <c r="BT118" s="310"/>
      <c r="BU118" s="310"/>
      <c r="BV118" s="309"/>
      <c r="BW118" s="311"/>
      <c r="BX118" s="307"/>
      <c r="BY118" s="308"/>
      <c r="BZ118" s="309"/>
      <c r="CA118" s="309"/>
      <c r="CB118" s="310"/>
      <c r="CC118" s="310"/>
      <c r="CD118" s="309"/>
      <c r="CE118" s="311"/>
      <c r="CF118" s="307"/>
      <c r="CG118" s="308"/>
      <c r="CH118" s="309"/>
      <c r="CI118" s="309"/>
      <c r="CJ118" s="310"/>
      <c r="CK118" s="310"/>
      <c r="CL118" s="309"/>
      <c r="CM118" s="311"/>
      <c r="CN118" s="307"/>
      <c r="CO118" s="308"/>
      <c r="CP118" s="309"/>
      <c r="CQ118" s="309"/>
      <c r="CR118" s="310"/>
      <c r="CS118" s="310"/>
      <c r="CT118" s="309"/>
      <c r="CU118" s="311"/>
      <c r="CV118" s="307"/>
      <c r="CW118" s="308"/>
      <c r="CX118" s="309"/>
      <c r="CY118" s="309"/>
      <c r="CZ118" s="310"/>
      <c r="DA118" s="310"/>
      <c r="DB118" s="309"/>
      <c r="DC118" s="311"/>
      <c r="DD118" s="307"/>
      <c r="DE118" s="308"/>
      <c r="DF118" s="309"/>
      <c r="DG118" s="309"/>
      <c r="DH118" s="310"/>
      <c r="DI118" s="310"/>
      <c r="DJ118" s="309"/>
      <c r="DK118" s="311"/>
      <c r="DL118" s="307"/>
      <c r="DM118" s="308"/>
      <c r="DN118" s="309"/>
      <c r="DO118" s="309"/>
      <c r="DP118" s="310"/>
      <c r="DQ118" s="310"/>
      <c r="DR118" s="309"/>
      <c r="DS118" s="311"/>
      <c r="DT118" s="307"/>
      <c r="DU118" s="308"/>
      <c r="DV118" s="309"/>
      <c r="DW118" s="309"/>
      <c r="DX118" s="310"/>
      <c r="DY118" s="310"/>
      <c r="DZ118" s="309"/>
      <c r="EA118" s="311"/>
      <c r="EB118" s="307"/>
      <c r="EC118" s="308"/>
      <c r="ED118" s="309"/>
      <c r="EE118" s="309"/>
      <c r="EF118" s="310"/>
      <c r="EG118" s="310"/>
      <c r="EH118" s="309"/>
      <c r="EI118" s="311"/>
      <c r="EJ118" s="307"/>
      <c r="EK118" s="308"/>
      <c r="EL118" s="309"/>
      <c r="EM118" s="309"/>
      <c r="EN118" s="310"/>
      <c r="EO118" s="310"/>
      <c r="EP118" s="309"/>
      <c r="EQ118" s="311"/>
      <c r="ER118" s="307"/>
      <c r="ES118" s="308"/>
      <c r="ET118" s="309"/>
      <c r="EU118" s="309"/>
      <c r="EV118" s="310"/>
      <c r="EW118" s="310"/>
      <c r="EX118" s="309"/>
      <c r="EY118" s="311"/>
      <c r="EZ118" s="307"/>
      <c r="FA118" s="308"/>
      <c r="FB118" s="309"/>
      <c r="FC118" s="309"/>
      <c r="FD118" s="310"/>
      <c r="FE118" s="310"/>
      <c r="FF118" s="309"/>
      <c r="FG118" s="311"/>
      <c r="FH118" s="307"/>
      <c r="FI118" s="308"/>
      <c r="FJ118" s="309"/>
      <c r="FK118" s="309"/>
      <c r="FL118" s="310"/>
      <c r="FM118" s="310"/>
      <c r="FN118" s="309"/>
      <c r="FO118" s="311"/>
      <c r="FP118" s="307"/>
      <c r="FQ118" s="308"/>
      <c r="FR118" s="309"/>
      <c r="FS118" s="309"/>
      <c r="FT118" s="310"/>
      <c r="FU118" s="310"/>
      <c r="FV118" s="309"/>
      <c r="FW118" s="311"/>
      <c r="FX118" s="307"/>
      <c r="FY118" s="308"/>
      <c r="FZ118" s="309"/>
      <c r="GA118" s="309"/>
      <c r="GB118" s="310"/>
      <c r="GC118" s="310"/>
      <c r="GD118" s="309"/>
      <c r="GE118" s="311"/>
      <c r="GF118" s="307"/>
      <c r="GG118" s="308"/>
      <c r="GH118" s="309"/>
      <c r="GI118" s="309"/>
      <c r="GJ118" s="310"/>
      <c r="GK118" s="310"/>
      <c r="GL118" s="309"/>
      <c r="GM118" s="311"/>
      <c r="GN118" s="307"/>
      <c r="GO118" s="308"/>
      <c r="GP118" s="309"/>
      <c r="GQ118" s="309"/>
      <c r="GR118" s="310"/>
      <c r="GS118" s="310"/>
      <c r="GT118" s="309"/>
      <c r="GU118" s="311"/>
      <c r="GV118" s="307"/>
      <c r="GW118" s="308"/>
      <c r="GX118" s="309"/>
      <c r="GY118" s="309"/>
      <c r="GZ118" s="310"/>
      <c r="HA118" s="310"/>
      <c r="HB118" s="309"/>
      <c r="HC118" s="311"/>
      <c r="HD118" s="307"/>
      <c r="HE118" s="308"/>
      <c r="HF118" s="309"/>
      <c r="HG118" s="309"/>
      <c r="HH118" s="310"/>
      <c r="HI118" s="310"/>
      <c r="HJ118" s="309"/>
      <c r="HK118" s="311"/>
      <c r="HL118" s="307"/>
      <c r="HM118" s="308"/>
      <c r="HN118" s="309"/>
      <c r="HO118" s="309"/>
      <c r="HP118" s="310"/>
      <c r="HQ118" s="310"/>
      <c r="HR118" s="309"/>
      <c r="HS118" s="311"/>
      <c r="HT118" s="307"/>
      <c r="HU118" s="308"/>
      <c r="HV118" s="309"/>
      <c r="HW118" s="309"/>
      <c r="HX118" s="310"/>
      <c r="HY118" s="310"/>
      <c r="HZ118" s="309"/>
      <c r="IA118" s="311"/>
      <c r="IB118" s="307"/>
      <c r="IC118" s="308"/>
      <c r="ID118" s="309"/>
      <c r="IE118" s="309"/>
      <c r="IF118" s="310"/>
      <c r="IG118" s="310"/>
      <c r="IH118" s="309"/>
      <c r="II118" s="311"/>
      <c r="IJ118" s="307"/>
      <c r="IK118" s="308"/>
      <c r="IL118" s="309"/>
      <c r="IM118" s="309"/>
      <c r="IN118" s="310"/>
      <c r="IO118" s="310"/>
      <c r="IP118" s="309"/>
      <c r="IQ118" s="311"/>
      <c r="IR118" s="307"/>
      <c r="IS118" s="308"/>
    </row>
    <row r="119" spans="1:253" s="306" customFormat="1" ht="39">
      <c r="A119" s="300"/>
      <c r="B119" s="358" t="s">
        <v>482</v>
      </c>
      <c r="C119" s="302" t="s">
        <v>459</v>
      </c>
      <c r="D119" s="303">
        <f>(29.67+17.3+159.7+22.3+19.8+46.91+49.9+21.1+18.51+45.46+19.46+17.61)*4</f>
        <v>1870.8799999999999</v>
      </c>
      <c r="E119" s="323"/>
      <c r="F119" s="393"/>
      <c r="G119" s="325"/>
      <c r="H119" s="326"/>
      <c r="I119" s="310"/>
      <c r="J119" s="327"/>
      <c r="K119" s="312"/>
      <c r="L119" s="307"/>
      <c r="M119" s="308"/>
      <c r="N119" s="309"/>
      <c r="O119" s="309"/>
      <c r="P119" s="310"/>
      <c r="Q119" s="310"/>
      <c r="R119" s="309"/>
      <c r="S119" s="311"/>
      <c r="T119" s="307"/>
      <c r="U119" s="308"/>
      <c r="V119" s="309"/>
      <c r="W119" s="309"/>
      <c r="X119" s="310"/>
      <c r="Y119" s="310"/>
      <c r="Z119" s="309"/>
      <c r="AA119" s="311"/>
      <c r="AB119" s="307"/>
      <c r="AC119" s="308"/>
      <c r="AD119" s="309"/>
      <c r="AE119" s="309"/>
      <c r="AF119" s="310"/>
      <c r="AG119" s="310"/>
      <c r="AH119" s="309"/>
      <c r="AI119" s="311"/>
      <c r="AJ119" s="307"/>
      <c r="AK119" s="308"/>
      <c r="AL119" s="309"/>
      <c r="AM119" s="309"/>
      <c r="AN119" s="310"/>
      <c r="AO119" s="310"/>
      <c r="AP119" s="309"/>
      <c r="AQ119" s="311"/>
      <c r="AR119" s="307"/>
      <c r="AS119" s="308"/>
      <c r="AT119" s="309"/>
      <c r="AU119" s="309"/>
      <c r="AV119" s="310"/>
      <c r="AW119" s="310"/>
      <c r="AX119" s="309"/>
      <c r="AY119" s="311"/>
      <c r="AZ119" s="307"/>
      <c r="BA119" s="308"/>
      <c r="BB119" s="309"/>
      <c r="BC119" s="309"/>
      <c r="BD119" s="310"/>
      <c r="BE119" s="310"/>
      <c r="BF119" s="309"/>
      <c r="BG119" s="311"/>
      <c r="BH119" s="307"/>
      <c r="BI119" s="308"/>
      <c r="BJ119" s="309"/>
      <c r="BK119" s="309"/>
      <c r="BL119" s="310"/>
      <c r="BM119" s="310"/>
      <c r="BN119" s="309"/>
      <c r="BO119" s="311"/>
      <c r="BP119" s="307"/>
      <c r="BQ119" s="308"/>
      <c r="BR119" s="309"/>
      <c r="BS119" s="309"/>
      <c r="BT119" s="310"/>
      <c r="BU119" s="310"/>
      <c r="BV119" s="309"/>
      <c r="BW119" s="311"/>
      <c r="BX119" s="307"/>
      <c r="BY119" s="308"/>
      <c r="BZ119" s="309"/>
      <c r="CA119" s="309"/>
      <c r="CB119" s="310"/>
      <c r="CC119" s="310"/>
      <c r="CD119" s="309"/>
      <c r="CE119" s="311"/>
      <c r="CF119" s="307"/>
      <c r="CG119" s="308"/>
      <c r="CH119" s="309"/>
      <c r="CI119" s="309"/>
      <c r="CJ119" s="310"/>
      <c r="CK119" s="310"/>
      <c r="CL119" s="309"/>
      <c r="CM119" s="311"/>
      <c r="CN119" s="307"/>
      <c r="CO119" s="308"/>
      <c r="CP119" s="309"/>
      <c r="CQ119" s="309"/>
      <c r="CR119" s="310"/>
      <c r="CS119" s="310"/>
      <c r="CT119" s="309"/>
      <c r="CU119" s="311"/>
      <c r="CV119" s="307"/>
      <c r="CW119" s="308"/>
      <c r="CX119" s="309"/>
      <c r="CY119" s="309"/>
      <c r="CZ119" s="310"/>
      <c r="DA119" s="310"/>
      <c r="DB119" s="309"/>
      <c r="DC119" s="311"/>
      <c r="DD119" s="307"/>
      <c r="DE119" s="308"/>
      <c r="DF119" s="309"/>
      <c r="DG119" s="309"/>
      <c r="DH119" s="310"/>
      <c r="DI119" s="310"/>
      <c r="DJ119" s="309"/>
      <c r="DK119" s="311"/>
      <c r="DL119" s="307"/>
      <c r="DM119" s="308"/>
      <c r="DN119" s="309"/>
      <c r="DO119" s="309"/>
      <c r="DP119" s="310"/>
      <c r="DQ119" s="310"/>
      <c r="DR119" s="309"/>
      <c r="DS119" s="311"/>
      <c r="DT119" s="307"/>
      <c r="DU119" s="308"/>
      <c r="DV119" s="309"/>
      <c r="DW119" s="309"/>
      <c r="DX119" s="310"/>
      <c r="DY119" s="310"/>
      <c r="DZ119" s="309"/>
      <c r="EA119" s="311"/>
      <c r="EB119" s="307"/>
      <c r="EC119" s="308"/>
      <c r="ED119" s="309"/>
      <c r="EE119" s="309"/>
      <c r="EF119" s="310"/>
      <c r="EG119" s="310"/>
      <c r="EH119" s="309"/>
      <c r="EI119" s="311"/>
      <c r="EJ119" s="307"/>
      <c r="EK119" s="308"/>
      <c r="EL119" s="309"/>
      <c r="EM119" s="309"/>
      <c r="EN119" s="310"/>
      <c r="EO119" s="310"/>
      <c r="EP119" s="309"/>
      <c r="EQ119" s="311"/>
      <c r="ER119" s="307"/>
      <c r="ES119" s="308"/>
      <c r="ET119" s="309"/>
      <c r="EU119" s="309"/>
      <c r="EV119" s="310"/>
      <c r="EW119" s="310"/>
      <c r="EX119" s="309"/>
      <c r="EY119" s="311"/>
      <c r="EZ119" s="307"/>
      <c r="FA119" s="308"/>
      <c r="FB119" s="309"/>
      <c r="FC119" s="309"/>
      <c r="FD119" s="310"/>
      <c r="FE119" s="310"/>
      <c r="FF119" s="309"/>
      <c r="FG119" s="311"/>
      <c r="FH119" s="307"/>
      <c r="FI119" s="308"/>
      <c r="FJ119" s="309"/>
      <c r="FK119" s="309"/>
      <c r="FL119" s="310"/>
      <c r="FM119" s="310"/>
      <c r="FN119" s="309"/>
      <c r="FO119" s="311"/>
      <c r="FP119" s="307"/>
      <c r="FQ119" s="308"/>
      <c r="FR119" s="309"/>
      <c r="FS119" s="309"/>
      <c r="FT119" s="310"/>
      <c r="FU119" s="310"/>
      <c r="FV119" s="309"/>
      <c r="FW119" s="311"/>
      <c r="FX119" s="307"/>
      <c r="FY119" s="308"/>
      <c r="FZ119" s="309"/>
      <c r="GA119" s="309"/>
      <c r="GB119" s="310"/>
      <c r="GC119" s="310"/>
      <c r="GD119" s="309"/>
      <c r="GE119" s="311"/>
      <c r="GF119" s="307"/>
      <c r="GG119" s="308"/>
      <c r="GH119" s="309"/>
      <c r="GI119" s="309"/>
      <c r="GJ119" s="310"/>
      <c r="GK119" s="310"/>
      <c r="GL119" s="309"/>
      <c r="GM119" s="311"/>
      <c r="GN119" s="307"/>
      <c r="GO119" s="308"/>
      <c r="GP119" s="309"/>
      <c r="GQ119" s="309"/>
      <c r="GR119" s="310"/>
      <c r="GS119" s="310"/>
      <c r="GT119" s="309"/>
      <c r="GU119" s="311"/>
      <c r="GV119" s="307"/>
      <c r="GW119" s="308"/>
      <c r="GX119" s="309"/>
      <c r="GY119" s="309"/>
      <c r="GZ119" s="310"/>
      <c r="HA119" s="310"/>
      <c r="HB119" s="309"/>
      <c r="HC119" s="311"/>
      <c r="HD119" s="307"/>
      <c r="HE119" s="308"/>
      <c r="HF119" s="309"/>
      <c r="HG119" s="309"/>
      <c r="HH119" s="310"/>
      <c r="HI119" s="310"/>
      <c r="HJ119" s="309"/>
      <c r="HK119" s="311"/>
      <c r="HL119" s="307"/>
      <c r="HM119" s="308"/>
      <c r="HN119" s="309"/>
      <c r="HO119" s="309"/>
      <c r="HP119" s="310"/>
      <c r="HQ119" s="310"/>
      <c r="HR119" s="309"/>
      <c r="HS119" s="311"/>
      <c r="HT119" s="307"/>
      <c r="HU119" s="308"/>
      <c r="HV119" s="309"/>
      <c r="HW119" s="309"/>
      <c r="HX119" s="310"/>
      <c r="HY119" s="310"/>
      <c r="HZ119" s="309"/>
      <c r="IA119" s="311"/>
      <c r="IB119" s="307"/>
      <c r="IC119" s="308"/>
      <c r="ID119" s="309"/>
      <c r="IE119" s="309"/>
      <c r="IF119" s="310"/>
      <c r="IG119" s="310"/>
      <c r="IH119" s="309"/>
      <c r="II119" s="311"/>
      <c r="IJ119" s="307"/>
      <c r="IK119" s="308"/>
      <c r="IL119" s="309"/>
      <c r="IM119" s="309"/>
      <c r="IN119" s="310"/>
      <c r="IO119" s="310"/>
      <c r="IP119" s="309"/>
      <c r="IQ119" s="311"/>
      <c r="IR119" s="307"/>
      <c r="IS119" s="308"/>
    </row>
    <row r="120" spans="1:253" s="306" customFormat="1" ht="39">
      <c r="A120" s="300"/>
      <c r="B120" s="358" t="s">
        <v>483</v>
      </c>
      <c r="C120" s="302" t="s">
        <v>459</v>
      </c>
      <c r="D120" s="303">
        <f>(29.69+17.3+159.4+22.9+20.4+48.4+51.45+22+18.51+48.66+20.67+17.61)*4</f>
        <v>1907.9600000000003</v>
      </c>
      <c r="E120" s="323"/>
      <c r="F120" s="393"/>
      <c r="G120" s="325"/>
      <c r="H120" s="326"/>
      <c r="I120" s="310"/>
      <c r="J120" s="327"/>
      <c r="K120" s="312"/>
      <c r="L120" s="307"/>
      <c r="M120" s="308"/>
      <c r="N120" s="309"/>
      <c r="O120" s="309"/>
      <c r="P120" s="310"/>
      <c r="Q120" s="310"/>
      <c r="R120" s="309"/>
      <c r="S120" s="311"/>
      <c r="T120" s="307"/>
      <c r="U120" s="308"/>
      <c r="V120" s="309"/>
      <c r="W120" s="309"/>
      <c r="X120" s="310"/>
      <c r="Y120" s="310"/>
      <c r="Z120" s="309"/>
      <c r="AA120" s="311"/>
      <c r="AB120" s="307"/>
      <c r="AC120" s="308"/>
      <c r="AD120" s="309"/>
      <c r="AE120" s="309"/>
      <c r="AF120" s="310"/>
      <c r="AG120" s="310"/>
      <c r="AH120" s="309"/>
      <c r="AI120" s="311"/>
      <c r="AJ120" s="307"/>
      <c r="AK120" s="308"/>
      <c r="AL120" s="309"/>
      <c r="AM120" s="309"/>
      <c r="AN120" s="310"/>
      <c r="AO120" s="310"/>
      <c r="AP120" s="309"/>
      <c r="AQ120" s="311"/>
      <c r="AR120" s="307"/>
      <c r="AS120" s="308"/>
      <c r="AT120" s="309"/>
      <c r="AU120" s="309"/>
      <c r="AV120" s="310"/>
      <c r="AW120" s="310"/>
      <c r="AX120" s="309"/>
      <c r="AY120" s="311"/>
      <c r="AZ120" s="307"/>
      <c r="BA120" s="308"/>
      <c r="BB120" s="309"/>
      <c r="BC120" s="309"/>
      <c r="BD120" s="310"/>
      <c r="BE120" s="310"/>
      <c r="BF120" s="309"/>
      <c r="BG120" s="311"/>
      <c r="BH120" s="307"/>
      <c r="BI120" s="308"/>
      <c r="BJ120" s="309"/>
      <c r="BK120" s="309"/>
      <c r="BL120" s="310"/>
      <c r="BM120" s="310"/>
      <c r="BN120" s="309"/>
      <c r="BO120" s="311"/>
      <c r="BP120" s="307"/>
      <c r="BQ120" s="308"/>
      <c r="BR120" s="309"/>
      <c r="BS120" s="309"/>
      <c r="BT120" s="310"/>
      <c r="BU120" s="310"/>
      <c r="BV120" s="309"/>
      <c r="BW120" s="311"/>
      <c r="BX120" s="307"/>
      <c r="BY120" s="308"/>
      <c r="BZ120" s="309"/>
      <c r="CA120" s="309"/>
      <c r="CB120" s="310"/>
      <c r="CC120" s="310"/>
      <c r="CD120" s="309"/>
      <c r="CE120" s="311"/>
      <c r="CF120" s="307"/>
      <c r="CG120" s="308"/>
      <c r="CH120" s="309"/>
      <c r="CI120" s="309"/>
      <c r="CJ120" s="310"/>
      <c r="CK120" s="310"/>
      <c r="CL120" s="309"/>
      <c r="CM120" s="311"/>
      <c r="CN120" s="307"/>
      <c r="CO120" s="308"/>
      <c r="CP120" s="309"/>
      <c r="CQ120" s="309"/>
      <c r="CR120" s="310"/>
      <c r="CS120" s="310"/>
      <c r="CT120" s="309"/>
      <c r="CU120" s="311"/>
      <c r="CV120" s="307"/>
      <c r="CW120" s="308"/>
      <c r="CX120" s="309"/>
      <c r="CY120" s="309"/>
      <c r="CZ120" s="310"/>
      <c r="DA120" s="310"/>
      <c r="DB120" s="309"/>
      <c r="DC120" s="311"/>
      <c r="DD120" s="307"/>
      <c r="DE120" s="308"/>
      <c r="DF120" s="309"/>
      <c r="DG120" s="309"/>
      <c r="DH120" s="310"/>
      <c r="DI120" s="310"/>
      <c r="DJ120" s="309"/>
      <c r="DK120" s="311"/>
      <c r="DL120" s="307"/>
      <c r="DM120" s="308"/>
      <c r="DN120" s="309"/>
      <c r="DO120" s="309"/>
      <c r="DP120" s="310"/>
      <c r="DQ120" s="310"/>
      <c r="DR120" s="309"/>
      <c r="DS120" s="311"/>
      <c r="DT120" s="307"/>
      <c r="DU120" s="308"/>
      <c r="DV120" s="309"/>
      <c r="DW120" s="309"/>
      <c r="DX120" s="310"/>
      <c r="DY120" s="310"/>
      <c r="DZ120" s="309"/>
      <c r="EA120" s="311"/>
      <c r="EB120" s="307"/>
      <c r="EC120" s="308"/>
      <c r="ED120" s="309"/>
      <c r="EE120" s="309"/>
      <c r="EF120" s="310"/>
      <c r="EG120" s="310"/>
      <c r="EH120" s="309"/>
      <c r="EI120" s="311"/>
      <c r="EJ120" s="307"/>
      <c r="EK120" s="308"/>
      <c r="EL120" s="309"/>
      <c r="EM120" s="309"/>
      <c r="EN120" s="310"/>
      <c r="EO120" s="310"/>
      <c r="EP120" s="309"/>
      <c r="EQ120" s="311"/>
      <c r="ER120" s="307"/>
      <c r="ES120" s="308"/>
      <c r="ET120" s="309"/>
      <c r="EU120" s="309"/>
      <c r="EV120" s="310"/>
      <c r="EW120" s="310"/>
      <c r="EX120" s="309"/>
      <c r="EY120" s="311"/>
      <c r="EZ120" s="307"/>
      <c r="FA120" s="308"/>
      <c r="FB120" s="309"/>
      <c r="FC120" s="309"/>
      <c r="FD120" s="310"/>
      <c r="FE120" s="310"/>
      <c r="FF120" s="309"/>
      <c r="FG120" s="311"/>
      <c r="FH120" s="307"/>
      <c r="FI120" s="308"/>
      <c r="FJ120" s="309"/>
      <c r="FK120" s="309"/>
      <c r="FL120" s="310"/>
      <c r="FM120" s="310"/>
      <c r="FN120" s="309"/>
      <c r="FO120" s="311"/>
      <c r="FP120" s="307"/>
      <c r="FQ120" s="308"/>
      <c r="FR120" s="309"/>
      <c r="FS120" s="309"/>
      <c r="FT120" s="310"/>
      <c r="FU120" s="310"/>
      <c r="FV120" s="309"/>
      <c r="FW120" s="311"/>
      <c r="FX120" s="307"/>
      <c r="FY120" s="308"/>
      <c r="FZ120" s="309"/>
      <c r="GA120" s="309"/>
      <c r="GB120" s="310"/>
      <c r="GC120" s="310"/>
      <c r="GD120" s="309"/>
      <c r="GE120" s="311"/>
      <c r="GF120" s="307"/>
      <c r="GG120" s="308"/>
      <c r="GH120" s="309"/>
      <c r="GI120" s="309"/>
      <c r="GJ120" s="310"/>
      <c r="GK120" s="310"/>
      <c r="GL120" s="309"/>
      <c r="GM120" s="311"/>
      <c r="GN120" s="307"/>
      <c r="GO120" s="308"/>
      <c r="GP120" s="309"/>
      <c r="GQ120" s="309"/>
      <c r="GR120" s="310"/>
      <c r="GS120" s="310"/>
      <c r="GT120" s="309"/>
      <c r="GU120" s="311"/>
      <c r="GV120" s="307"/>
      <c r="GW120" s="308"/>
      <c r="GX120" s="309"/>
      <c r="GY120" s="309"/>
      <c r="GZ120" s="310"/>
      <c r="HA120" s="310"/>
      <c r="HB120" s="309"/>
      <c r="HC120" s="311"/>
      <c r="HD120" s="307"/>
      <c r="HE120" s="308"/>
      <c r="HF120" s="309"/>
      <c r="HG120" s="309"/>
      <c r="HH120" s="310"/>
      <c r="HI120" s="310"/>
      <c r="HJ120" s="309"/>
      <c r="HK120" s="311"/>
      <c r="HL120" s="307"/>
      <c r="HM120" s="308"/>
      <c r="HN120" s="309"/>
      <c r="HO120" s="309"/>
      <c r="HP120" s="310"/>
      <c r="HQ120" s="310"/>
      <c r="HR120" s="309"/>
      <c r="HS120" s="311"/>
      <c r="HT120" s="307"/>
      <c r="HU120" s="308"/>
      <c r="HV120" s="309"/>
      <c r="HW120" s="309"/>
      <c r="HX120" s="310"/>
      <c r="HY120" s="310"/>
      <c r="HZ120" s="309"/>
      <c r="IA120" s="311"/>
      <c r="IB120" s="307"/>
      <c r="IC120" s="308"/>
      <c r="ID120" s="309"/>
      <c r="IE120" s="309"/>
      <c r="IF120" s="310"/>
      <c r="IG120" s="310"/>
      <c r="IH120" s="309"/>
      <c r="II120" s="311"/>
      <c r="IJ120" s="307"/>
      <c r="IK120" s="308"/>
      <c r="IL120" s="309"/>
      <c r="IM120" s="309"/>
      <c r="IN120" s="310"/>
      <c r="IO120" s="310"/>
      <c r="IP120" s="309"/>
      <c r="IQ120" s="311"/>
      <c r="IR120" s="307"/>
      <c r="IS120" s="308"/>
    </row>
    <row r="121" spans="1:253" s="306" customFormat="1" ht="39">
      <c r="A121" s="300"/>
      <c r="B121" s="358" t="s">
        <v>484</v>
      </c>
      <c r="C121" s="302" t="s">
        <v>459</v>
      </c>
      <c r="D121" s="394">
        <f>11*4+(19.1+9.8+21.25)*4+(19.05+9.8)*4+22.15*6.22+9.15*2*1.2+9.3*2*1.2+39.94*4</f>
        <v>701.8130000000001</v>
      </c>
      <c r="E121" s="323"/>
      <c r="F121" s="393"/>
      <c r="G121" s="325"/>
      <c r="H121" s="326"/>
      <c r="I121" s="310"/>
      <c r="J121" s="327"/>
      <c r="K121" s="312"/>
      <c r="L121" s="307"/>
      <c r="M121" s="308"/>
      <c r="N121" s="309"/>
      <c r="O121" s="309"/>
      <c r="P121" s="310"/>
      <c r="Q121" s="310"/>
      <c r="R121" s="309"/>
      <c r="S121" s="311"/>
      <c r="T121" s="307"/>
      <c r="U121" s="308"/>
      <c r="V121" s="309"/>
      <c r="W121" s="309"/>
      <c r="X121" s="310"/>
      <c r="Y121" s="310"/>
      <c r="Z121" s="309"/>
      <c r="AA121" s="311"/>
      <c r="AB121" s="307"/>
      <c r="AC121" s="308"/>
      <c r="AD121" s="309"/>
      <c r="AE121" s="309"/>
      <c r="AF121" s="310"/>
      <c r="AG121" s="310"/>
      <c r="AH121" s="309"/>
      <c r="AI121" s="311"/>
      <c r="AJ121" s="307"/>
      <c r="AK121" s="308"/>
      <c r="AL121" s="309"/>
      <c r="AM121" s="309"/>
      <c r="AN121" s="310"/>
      <c r="AO121" s="310"/>
      <c r="AP121" s="309"/>
      <c r="AQ121" s="311"/>
      <c r="AR121" s="307"/>
      <c r="AS121" s="308"/>
      <c r="AT121" s="309"/>
      <c r="AU121" s="309"/>
      <c r="AV121" s="310"/>
      <c r="AW121" s="310"/>
      <c r="AX121" s="309"/>
      <c r="AY121" s="311"/>
      <c r="AZ121" s="307"/>
      <c r="BA121" s="308"/>
      <c r="BB121" s="309"/>
      <c r="BC121" s="309"/>
      <c r="BD121" s="310"/>
      <c r="BE121" s="310"/>
      <c r="BF121" s="309"/>
      <c r="BG121" s="311"/>
      <c r="BH121" s="307"/>
      <c r="BI121" s="308"/>
      <c r="BJ121" s="309"/>
      <c r="BK121" s="309"/>
      <c r="BL121" s="310"/>
      <c r="BM121" s="310"/>
      <c r="BN121" s="309"/>
      <c r="BO121" s="311"/>
      <c r="BP121" s="307"/>
      <c r="BQ121" s="308"/>
      <c r="BR121" s="309"/>
      <c r="BS121" s="309"/>
      <c r="BT121" s="310"/>
      <c r="BU121" s="310"/>
      <c r="BV121" s="309"/>
      <c r="BW121" s="311"/>
      <c r="BX121" s="307"/>
      <c r="BY121" s="308"/>
      <c r="BZ121" s="309"/>
      <c r="CA121" s="309"/>
      <c r="CB121" s="310"/>
      <c r="CC121" s="310"/>
      <c r="CD121" s="309"/>
      <c r="CE121" s="311"/>
      <c r="CF121" s="307"/>
      <c r="CG121" s="308"/>
      <c r="CH121" s="309"/>
      <c r="CI121" s="309"/>
      <c r="CJ121" s="310"/>
      <c r="CK121" s="310"/>
      <c r="CL121" s="309"/>
      <c r="CM121" s="311"/>
      <c r="CN121" s="307"/>
      <c r="CO121" s="308"/>
      <c r="CP121" s="309"/>
      <c r="CQ121" s="309"/>
      <c r="CR121" s="310"/>
      <c r="CS121" s="310"/>
      <c r="CT121" s="309"/>
      <c r="CU121" s="311"/>
      <c r="CV121" s="307"/>
      <c r="CW121" s="308"/>
      <c r="CX121" s="309"/>
      <c r="CY121" s="309"/>
      <c r="CZ121" s="310"/>
      <c r="DA121" s="310"/>
      <c r="DB121" s="309"/>
      <c r="DC121" s="311"/>
      <c r="DD121" s="307"/>
      <c r="DE121" s="308"/>
      <c r="DF121" s="309"/>
      <c r="DG121" s="309"/>
      <c r="DH121" s="310"/>
      <c r="DI121" s="310"/>
      <c r="DJ121" s="309"/>
      <c r="DK121" s="311"/>
      <c r="DL121" s="307"/>
      <c r="DM121" s="308"/>
      <c r="DN121" s="309"/>
      <c r="DO121" s="309"/>
      <c r="DP121" s="310"/>
      <c r="DQ121" s="310"/>
      <c r="DR121" s="309"/>
      <c r="DS121" s="311"/>
      <c r="DT121" s="307"/>
      <c r="DU121" s="308"/>
      <c r="DV121" s="309"/>
      <c r="DW121" s="309"/>
      <c r="DX121" s="310"/>
      <c r="DY121" s="310"/>
      <c r="DZ121" s="309"/>
      <c r="EA121" s="311"/>
      <c r="EB121" s="307"/>
      <c r="EC121" s="308"/>
      <c r="ED121" s="309"/>
      <c r="EE121" s="309"/>
      <c r="EF121" s="310"/>
      <c r="EG121" s="310"/>
      <c r="EH121" s="309"/>
      <c r="EI121" s="311"/>
      <c r="EJ121" s="307"/>
      <c r="EK121" s="308"/>
      <c r="EL121" s="309"/>
      <c r="EM121" s="309"/>
      <c r="EN121" s="310"/>
      <c r="EO121" s="310"/>
      <c r="EP121" s="309"/>
      <c r="EQ121" s="311"/>
      <c r="ER121" s="307"/>
      <c r="ES121" s="308"/>
      <c r="ET121" s="309"/>
      <c r="EU121" s="309"/>
      <c r="EV121" s="310"/>
      <c r="EW121" s="310"/>
      <c r="EX121" s="309"/>
      <c r="EY121" s="311"/>
      <c r="EZ121" s="307"/>
      <c r="FA121" s="308"/>
      <c r="FB121" s="309"/>
      <c r="FC121" s="309"/>
      <c r="FD121" s="310"/>
      <c r="FE121" s="310"/>
      <c r="FF121" s="309"/>
      <c r="FG121" s="311"/>
      <c r="FH121" s="307"/>
      <c r="FI121" s="308"/>
      <c r="FJ121" s="309"/>
      <c r="FK121" s="309"/>
      <c r="FL121" s="310"/>
      <c r="FM121" s="310"/>
      <c r="FN121" s="309"/>
      <c r="FO121" s="311"/>
      <c r="FP121" s="307"/>
      <c r="FQ121" s="308"/>
      <c r="FR121" s="309"/>
      <c r="FS121" s="309"/>
      <c r="FT121" s="310"/>
      <c r="FU121" s="310"/>
      <c r="FV121" s="309"/>
      <c r="FW121" s="311"/>
      <c r="FX121" s="307"/>
      <c r="FY121" s="308"/>
      <c r="FZ121" s="309"/>
      <c r="GA121" s="309"/>
      <c r="GB121" s="310"/>
      <c r="GC121" s="310"/>
      <c r="GD121" s="309"/>
      <c r="GE121" s="311"/>
      <c r="GF121" s="307"/>
      <c r="GG121" s="308"/>
      <c r="GH121" s="309"/>
      <c r="GI121" s="309"/>
      <c r="GJ121" s="310"/>
      <c r="GK121" s="310"/>
      <c r="GL121" s="309"/>
      <c r="GM121" s="311"/>
      <c r="GN121" s="307"/>
      <c r="GO121" s="308"/>
      <c r="GP121" s="309"/>
      <c r="GQ121" s="309"/>
      <c r="GR121" s="310"/>
      <c r="GS121" s="310"/>
      <c r="GT121" s="309"/>
      <c r="GU121" s="311"/>
      <c r="GV121" s="307"/>
      <c r="GW121" s="308"/>
      <c r="GX121" s="309"/>
      <c r="GY121" s="309"/>
      <c r="GZ121" s="310"/>
      <c r="HA121" s="310"/>
      <c r="HB121" s="309"/>
      <c r="HC121" s="311"/>
      <c r="HD121" s="307"/>
      <c r="HE121" s="308"/>
      <c r="HF121" s="309"/>
      <c r="HG121" s="309"/>
      <c r="HH121" s="310"/>
      <c r="HI121" s="310"/>
      <c r="HJ121" s="309"/>
      <c r="HK121" s="311"/>
      <c r="HL121" s="307"/>
      <c r="HM121" s="308"/>
      <c r="HN121" s="309"/>
      <c r="HO121" s="309"/>
      <c r="HP121" s="310"/>
      <c r="HQ121" s="310"/>
      <c r="HR121" s="309"/>
      <c r="HS121" s="311"/>
      <c r="HT121" s="307"/>
      <c r="HU121" s="308"/>
      <c r="HV121" s="309"/>
      <c r="HW121" s="309"/>
      <c r="HX121" s="310"/>
      <c r="HY121" s="310"/>
      <c r="HZ121" s="309"/>
      <c r="IA121" s="311"/>
      <c r="IB121" s="307"/>
      <c r="IC121" s="308"/>
      <c r="ID121" s="309"/>
      <c r="IE121" s="309"/>
      <c r="IF121" s="310"/>
      <c r="IG121" s="310"/>
      <c r="IH121" s="309"/>
      <c r="II121" s="311"/>
      <c r="IJ121" s="307"/>
      <c r="IK121" s="308"/>
      <c r="IL121" s="309"/>
      <c r="IM121" s="309"/>
      <c r="IN121" s="310"/>
      <c r="IO121" s="310"/>
      <c r="IP121" s="309"/>
      <c r="IQ121" s="311"/>
      <c r="IR121" s="307"/>
      <c r="IS121" s="308"/>
    </row>
    <row r="122" spans="1:253" s="306" customFormat="1" ht="13.5">
      <c r="A122" s="300"/>
      <c r="B122" s="374" t="s">
        <v>518</v>
      </c>
      <c r="C122" s="302"/>
      <c r="D122" s="303"/>
      <c r="E122" s="323"/>
      <c r="F122" s="393"/>
      <c r="G122" s="325"/>
      <c r="H122" s="326"/>
      <c r="I122" s="310"/>
      <c r="J122" s="327"/>
      <c r="K122" s="312"/>
      <c r="L122" s="307"/>
      <c r="M122" s="308"/>
      <c r="N122" s="309"/>
      <c r="O122" s="309"/>
      <c r="P122" s="310"/>
      <c r="Q122" s="310"/>
      <c r="R122" s="309"/>
      <c r="S122" s="311"/>
      <c r="T122" s="307"/>
      <c r="U122" s="308"/>
      <c r="V122" s="309"/>
      <c r="W122" s="309"/>
      <c r="X122" s="310"/>
      <c r="Y122" s="310"/>
      <c r="Z122" s="309"/>
      <c r="AA122" s="311"/>
      <c r="AB122" s="307"/>
      <c r="AC122" s="308"/>
      <c r="AD122" s="309"/>
      <c r="AE122" s="309"/>
      <c r="AF122" s="310"/>
      <c r="AG122" s="310"/>
      <c r="AH122" s="309"/>
      <c r="AI122" s="311"/>
      <c r="AJ122" s="307"/>
      <c r="AK122" s="308"/>
      <c r="AL122" s="309"/>
      <c r="AM122" s="309"/>
      <c r="AN122" s="310"/>
      <c r="AO122" s="310"/>
      <c r="AP122" s="309"/>
      <c r="AQ122" s="311"/>
      <c r="AR122" s="307"/>
      <c r="AS122" s="308"/>
      <c r="AT122" s="309"/>
      <c r="AU122" s="309"/>
      <c r="AV122" s="310"/>
      <c r="AW122" s="310"/>
      <c r="AX122" s="309"/>
      <c r="AY122" s="311"/>
      <c r="AZ122" s="307"/>
      <c r="BA122" s="308"/>
      <c r="BB122" s="309"/>
      <c r="BC122" s="309"/>
      <c r="BD122" s="310"/>
      <c r="BE122" s="310"/>
      <c r="BF122" s="309"/>
      <c r="BG122" s="311"/>
      <c r="BH122" s="307"/>
      <c r="BI122" s="308"/>
      <c r="BJ122" s="309"/>
      <c r="BK122" s="309"/>
      <c r="BL122" s="310"/>
      <c r="BM122" s="310"/>
      <c r="BN122" s="309"/>
      <c r="BO122" s="311"/>
      <c r="BP122" s="307"/>
      <c r="BQ122" s="308"/>
      <c r="BR122" s="309"/>
      <c r="BS122" s="309"/>
      <c r="BT122" s="310"/>
      <c r="BU122" s="310"/>
      <c r="BV122" s="309"/>
      <c r="BW122" s="311"/>
      <c r="BX122" s="307"/>
      <c r="BY122" s="308"/>
      <c r="BZ122" s="309"/>
      <c r="CA122" s="309"/>
      <c r="CB122" s="310"/>
      <c r="CC122" s="310"/>
      <c r="CD122" s="309"/>
      <c r="CE122" s="311"/>
      <c r="CF122" s="307"/>
      <c r="CG122" s="308"/>
      <c r="CH122" s="309"/>
      <c r="CI122" s="309"/>
      <c r="CJ122" s="310"/>
      <c r="CK122" s="310"/>
      <c r="CL122" s="309"/>
      <c r="CM122" s="311"/>
      <c r="CN122" s="307"/>
      <c r="CO122" s="308"/>
      <c r="CP122" s="309"/>
      <c r="CQ122" s="309"/>
      <c r="CR122" s="310"/>
      <c r="CS122" s="310"/>
      <c r="CT122" s="309"/>
      <c r="CU122" s="311"/>
      <c r="CV122" s="307"/>
      <c r="CW122" s="308"/>
      <c r="CX122" s="309"/>
      <c r="CY122" s="309"/>
      <c r="CZ122" s="310"/>
      <c r="DA122" s="310"/>
      <c r="DB122" s="309"/>
      <c r="DC122" s="311"/>
      <c r="DD122" s="307"/>
      <c r="DE122" s="308"/>
      <c r="DF122" s="309"/>
      <c r="DG122" s="309"/>
      <c r="DH122" s="310"/>
      <c r="DI122" s="310"/>
      <c r="DJ122" s="309"/>
      <c r="DK122" s="311"/>
      <c r="DL122" s="307"/>
      <c r="DM122" s="308"/>
      <c r="DN122" s="309"/>
      <c r="DO122" s="309"/>
      <c r="DP122" s="310"/>
      <c r="DQ122" s="310"/>
      <c r="DR122" s="309"/>
      <c r="DS122" s="311"/>
      <c r="DT122" s="307"/>
      <c r="DU122" s="308"/>
      <c r="DV122" s="309"/>
      <c r="DW122" s="309"/>
      <c r="DX122" s="310"/>
      <c r="DY122" s="310"/>
      <c r="DZ122" s="309"/>
      <c r="EA122" s="311"/>
      <c r="EB122" s="307"/>
      <c r="EC122" s="308"/>
      <c r="ED122" s="309"/>
      <c r="EE122" s="309"/>
      <c r="EF122" s="310"/>
      <c r="EG122" s="310"/>
      <c r="EH122" s="309"/>
      <c r="EI122" s="311"/>
      <c r="EJ122" s="307"/>
      <c r="EK122" s="308"/>
      <c r="EL122" s="309"/>
      <c r="EM122" s="309"/>
      <c r="EN122" s="310"/>
      <c r="EO122" s="310"/>
      <c r="EP122" s="309"/>
      <c r="EQ122" s="311"/>
      <c r="ER122" s="307"/>
      <c r="ES122" s="308"/>
      <c r="ET122" s="309"/>
      <c r="EU122" s="309"/>
      <c r="EV122" s="310"/>
      <c r="EW122" s="310"/>
      <c r="EX122" s="309"/>
      <c r="EY122" s="311"/>
      <c r="EZ122" s="307"/>
      <c r="FA122" s="308"/>
      <c r="FB122" s="309"/>
      <c r="FC122" s="309"/>
      <c r="FD122" s="310"/>
      <c r="FE122" s="310"/>
      <c r="FF122" s="309"/>
      <c r="FG122" s="311"/>
      <c r="FH122" s="307"/>
      <c r="FI122" s="308"/>
      <c r="FJ122" s="309"/>
      <c r="FK122" s="309"/>
      <c r="FL122" s="310"/>
      <c r="FM122" s="310"/>
      <c r="FN122" s="309"/>
      <c r="FO122" s="311"/>
      <c r="FP122" s="307"/>
      <c r="FQ122" s="308"/>
      <c r="FR122" s="309"/>
      <c r="FS122" s="309"/>
      <c r="FT122" s="310"/>
      <c r="FU122" s="310"/>
      <c r="FV122" s="309"/>
      <c r="FW122" s="311"/>
      <c r="FX122" s="307"/>
      <c r="FY122" s="308"/>
      <c r="FZ122" s="309"/>
      <c r="GA122" s="309"/>
      <c r="GB122" s="310"/>
      <c r="GC122" s="310"/>
      <c r="GD122" s="309"/>
      <c r="GE122" s="311"/>
      <c r="GF122" s="307"/>
      <c r="GG122" s="308"/>
      <c r="GH122" s="309"/>
      <c r="GI122" s="309"/>
      <c r="GJ122" s="310"/>
      <c r="GK122" s="310"/>
      <c r="GL122" s="309"/>
      <c r="GM122" s="311"/>
      <c r="GN122" s="307"/>
      <c r="GO122" s="308"/>
      <c r="GP122" s="309"/>
      <c r="GQ122" s="309"/>
      <c r="GR122" s="310"/>
      <c r="GS122" s="310"/>
      <c r="GT122" s="309"/>
      <c r="GU122" s="311"/>
      <c r="GV122" s="307"/>
      <c r="GW122" s="308"/>
      <c r="GX122" s="309"/>
      <c r="GY122" s="309"/>
      <c r="GZ122" s="310"/>
      <c r="HA122" s="310"/>
      <c r="HB122" s="309"/>
      <c r="HC122" s="311"/>
      <c r="HD122" s="307"/>
      <c r="HE122" s="308"/>
      <c r="HF122" s="309"/>
      <c r="HG122" s="309"/>
      <c r="HH122" s="310"/>
      <c r="HI122" s="310"/>
      <c r="HJ122" s="309"/>
      <c r="HK122" s="311"/>
      <c r="HL122" s="307"/>
      <c r="HM122" s="308"/>
      <c r="HN122" s="309"/>
      <c r="HO122" s="309"/>
      <c r="HP122" s="310"/>
      <c r="HQ122" s="310"/>
      <c r="HR122" s="309"/>
      <c r="HS122" s="311"/>
      <c r="HT122" s="307"/>
      <c r="HU122" s="308"/>
      <c r="HV122" s="309"/>
      <c r="HW122" s="309"/>
      <c r="HX122" s="310"/>
      <c r="HY122" s="310"/>
      <c r="HZ122" s="309"/>
      <c r="IA122" s="311"/>
      <c r="IB122" s="307"/>
      <c r="IC122" s="308"/>
      <c r="ID122" s="309"/>
      <c r="IE122" s="309"/>
      <c r="IF122" s="310"/>
      <c r="IG122" s="310"/>
      <c r="IH122" s="309"/>
      <c r="II122" s="311"/>
      <c r="IJ122" s="307"/>
      <c r="IK122" s="308"/>
      <c r="IL122" s="309"/>
      <c r="IM122" s="309"/>
      <c r="IN122" s="310"/>
      <c r="IO122" s="310"/>
      <c r="IP122" s="309"/>
      <c r="IQ122" s="311"/>
      <c r="IR122" s="307"/>
      <c r="IS122" s="308"/>
    </row>
    <row r="123" spans="1:253" s="306" customFormat="1" ht="38.25">
      <c r="A123" s="300"/>
      <c r="B123" s="374" t="s">
        <v>519</v>
      </c>
      <c r="C123" s="302" t="s">
        <v>459</v>
      </c>
      <c r="D123" s="303">
        <f>0.96+0.13+2.65+1.26+1.03*15+7.24+11.07*2+3.03*2*2+1.56*6*2+1*2+2.94*2+(1.8+2.45+3.8)*3.3+1.64*2</f>
        <v>118.395</v>
      </c>
      <c r="E123" s="323"/>
      <c r="F123" s="393"/>
      <c r="G123" s="325"/>
      <c r="H123" s="326"/>
      <c r="I123" s="310"/>
      <c r="J123" s="327"/>
      <c r="K123" s="312"/>
      <c r="L123" s="307"/>
      <c r="M123" s="308"/>
      <c r="N123" s="309"/>
      <c r="O123" s="309"/>
      <c r="P123" s="310"/>
      <c r="Q123" s="310"/>
      <c r="R123" s="309"/>
      <c r="S123" s="311"/>
      <c r="T123" s="307"/>
      <c r="U123" s="308"/>
      <c r="V123" s="309"/>
      <c r="W123" s="309"/>
      <c r="X123" s="310"/>
      <c r="Y123" s="310"/>
      <c r="Z123" s="309"/>
      <c r="AA123" s="311"/>
      <c r="AB123" s="307"/>
      <c r="AC123" s="308"/>
      <c r="AD123" s="309"/>
      <c r="AE123" s="309"/>
      <c r="AF123" s="310"/>
      <c r="AG123" s="310"/>
      <c r="AH123" s="309"/>
      <c r="AI123" s="311"/>
      <c r="AJ123" s="307"/>
      <c r="AK123" s="308"/>
      <c r="AL123" s="309"/>
      <c r="AM123" s="309"/>
      <c r="AN123" s="310"/>
      <c r="AO123" s="310"/>
      <c r="AP123" s="309"/>
      <c r="AQ123" s="311"/>
      <c r="AR123" s="307"/>
      <c r="AS123" s="308"/>
      <c r="AT123" s="309"/>
      <c r="AU123" s="309"/>
      <c r="AV123" s="310"/>
      <c r="AW123" s="310"/>
      <c r="AX123" s="309"/>
      <c r="AY123" s="311"/>
      <c r="AZ123" s="307"/>
      <c r="BA123" s="308"/>
      <c r="BB123" s="309"/>
      <c r="BC123" s="309"/>
      <c r="BD123" s="310"/>
      <c r="BE123" s="310"/>
      <c r="BF123" s="309"/>
      <c r="BG123" s="311"/>
      <c r="BH123" s="307"/>
      <c r="BI123" s="308"/>
      <c r="BJ123" s="309"/>
      <c r="BK123" s="309"/>
      <c r="BL123" s="310"/>
      <c r="BM123" s="310"/>
      <c r="BN123" s="309"/>
      <c r="BO123" s="311"/>
      <c r="BP123" s="307"/>
      <c r="BQ123" s="308"/>
      <c r="BR123" s="309"/>
      <c r="BS123" s="309"/>
      <c r="BT123" s="310"/>
      <c r="BU123" s="310"/>
      <c r="BV123" s="309"/>
      <c r="BW123" s="311"/>
      <c r="BX123" s="307"/>
      <c r="BY123" s="308"/>
      <c r="BZ123" s="309"/>
      <c r="CA123" s="309"/>
      <c r="CB123" s="310"/>
      <c r="CC123" s="310"/>
      <c r="CD123" s="309"/>
      <c r="CE123" s="311"/>
      <c r="CF123" s="307"/>
      <c r="CG123" s="308"/>
      <c r="CH123" s="309"/>
      <c r="CI123" s="309"/>
      <c r="CJ123" s="310"/>
      <c r="CK123" s="310"/>
      <c r="CL123" s="309"/>
      <c r="CM123" s="311"/>
      <c r="CN123" s="307"/>
      <c r="CO123" s="308"/>
      <c r="CP123" s="309"/>
      <c r="CQ123" s="309"/>
      <c r="CR123" s="310"/>
      <c r="CS123" s="310"/>
      <c r="CT123" s="309"/>
      <c r="CU123" s="311"/>
      <c r="CV123" s="307"/>
      <c r="CW123" s="308"/>
      <c r="CX123" s="309"/>
      <c r="CY123" s="309"/>
      <c r="CZ123" s="310"/>
      <c r="DA123" s="310"/>
      <c r="DB123" s="309"/>
      <c r="DC123" s="311"/>
      <c r="DD123" s="307"/>
      <c r="DE123" s="308"/>
      <c r="DF123" s="309"/>
      <c r="DG123" s="309"/>
      <c r="DH123" s="310"/>
      <c r="DI123" s="310"/>
      <c r="DJ123" s="309"/>
      <c r="DK123" s="311"/>
      <c r="DL123" s="307"/>
      <c r="DM123" s="308"/>
      <c r="DN123" s="309"/>
      <c r="DO123" s="309"/>
      <c r="DP123" s="310"/>
      <c r="DQ123" s="310"/>
      <c r="DR123" s="309"/>
      <c r="DS123" s="311"/>
      <c r="DT123" s="307"/>
      <c r="DU123" s="308"/>
      <c r="DV123" s="309"/>
      <c r="DW123" s="309"/>
      <c r="DX123" s="310"/>
      <c r="DY123" s="310"/>
      <c r="DZ123" s="309"/>
      <c r="EA123" s="311"/>
      <c r="EB123" s="307"/>
      <c r="EC123" s="308"/>
      <c r="ED123" s="309"/>
      <c r="EE123" s="309"/>
      <c r="EF123" s="310"/>
      <c r="EG123" s="310"/>
      <c r="EH123" s="309"/>
      <c r="EI123" s="311"/>
      <c r="EJ123" s="307"/>
      <c r="EK123" s="308"/>
      <c r="EL123" s="309"/>
      <c r="EM123" s="309"/>
      <c r="EN123" s="310"/>
      <c r="EO123" s="310"/>
      <c r="EP123" s="309"/>
      <c r="EQ123" s="311"/>
      <c r="ER123" s="307"/>
      <c r="ES123" s="308"/>
      <c r="ET123" s="309"/>
      <c r="EU123" s="309"/>
      <c r="EV123" s="310"/>
      <c r="EW123" s="310"/>
      <c r="EX123" s="309"/>
      <c r="EY123" s="311"/>
      <c r="EZ123" s="307"/>
      <c r="FA123" s="308"/>
      <c r="FB123" s="309"/>
      <c r="FC123" s="309"/>
      <c r="FD123" s="310"/>
      <c r="FE123" s="310"/>
      <c r="FF123" s="309"/>
      <c r="FG123" s="311"/>
      <c r="FH123" s="307"/>
      <c r="FI123" s="308"/>
      <c r="FJ123" s="309"/>
      <c r="FK123" s="309"/>
      <c r="FL123" s="310"/>
      <c r="FM123" s="310"/>
      <c r="FN123" s="309"/>
      <c r="FO123" s="311"/>
      <c r="FP123" s="307"/>
      <c r="FQ123" s="308"/>
      <c r="FR123" s="309"/>
      <c r="FS123" s="309"/>
      <c r="FT123" s="310"/>
      <c r="FU123" s="310"/>
      <c r="FV123" s="309"/>
      <c r="FW123" s="311"/>
      <c r="FX123" s="307"/>
      <c r="FY123" s="308"/>
      <c r="FZ123" s="309"/>
      <c r="GA123" s="309"/>
      <c r="GB123" s="310"/>
      <c r="GC123" s="310"/>
      <c r="GD123" s="309"/>
      <c r="GE123" s="311"/>
      <c r="GF123" s="307"/>
      <c r="GG123" s="308"/>
      <c r="GH123" s="309"/>
      <c r="GI123" s="309"/>
      <c r="GJ123" s="310"/>
      <c r="GK123" s="310"/>
      <c r="GL123" s="309"/>
      <c r="GM123" s="311"/>
      <c r="GN123" s="307"/>
      <c r="GO123" s="308"/>
      <c r="GP123" s="309"/>
      <c r="GQ123" s="309"/>
      <c r="GR123" s="310"/>
      <c r="GS123" s="310"/>
      <c r="GT123" s="309"/>
      <c r="GU123" s="311"/>
      <c r="GV123" s="307"/>
      <c r="GW123" s="308"/>
      <c r="GX123" s="309"/>
      <c r="GY123" s="309"/>
      <c r="GZ123" s="310"/>
      <c r="HA123" s="310"/>
      <c r="HB123" s="309"/>
      <c r="HC123" s="311"/>
      <c r="HD123" s="307"/>
      <c r="HE123" s="308"/>
      <c r="HF123" s="309"/>
      <c r="HG123" s="309"/>
      <c r="HH123" s="310"/>
      <c r="HI123" s="310"/>
      <c r="HJ123" s="309"/>
      <c r="HK123" s="311"/>
      <c r="HL123" s="307"/>
      <c r="HM123" s="308"/>
      <c r="HN123" s="309"/>
      <c r="HO123" s="309"/>
      <c r="HP123" s="310"/>
      <c r="HQ123" s="310"/>
      <c r="HR123" s="309"/>
      <c r="HS123" s="311"/>
      <c r="HT123" s="307"/>
      <c r="HU123" s="308"/>
      <c r="HV123" s="309"/>
      <c r="HW123" s="309"/>
      <c r="HX123" s="310"/>
      <c r="HY123" s="310"/>
      <c r="HZ123" s="309"/>
      <c r="IA123" s="311"/>
      <c r="IB123" s="307"/>
      <c r="IC123" s="308"/>
      <c r="ID123" s="309"/>
      <c r="IE123" s="309"/>
      <c r="IF123" s="310"/>
      <c r="IG123" s="310"/>
      <c r="IH123" s="309"/>
      <c r="II123" s="311"/>
      <c r="IJ123" s="307"/>
      <c r="IK123" s="308"/>
      <c r="IL123" s="309"/>
      <c r="IM123" s="309"/>
      <c r="IN123" s="310"/>
      <c r="IO123" s="310"/>
      <c r="IP123" s="309"/>
      <c r="IQ123" s="311"/>
      <c r="IR123" s="307"/>
      <c r="IS123" s="308"/>
    </row>
    <row r="124" spans="1:253" s="306" customFormat="1" ht="38.25">
      <c r="A124" s="300"/>
      <c r="B124" s="374" t="s">
        <v>520</v>
      </c>
      <c r="C124" s="302" t="s">
        <v>459</v>
      </c>
      <c r="D124" s="303">
        <f>0.96+0.22*2+2.65+1.26+1.03*16+0.65*2+1.52+1.56*3*2+(1.95+2.1+2.15*2+2.45+3.9)*3.3</f>
        <v>82.47999999999999</v>
      </c>
      <c r="E124" s="323"/>
      <c r="F124" s="393"/>
      <c r="G124" s="325"/>
      <c r="H124" s="326"/>
      <c r="I124" s="310"/>
      <c r="J124" s="327"/>
      <c r="K124" s="312"/>
      <c r="L124" s="307"/>
      <c r="M124" s="308"/>
      <c r="N124" s="309"/>
      <c r="O124" s="309"/>
      <c r="P124" s="310"/>
      <c r="Q124" s="310"/>
      <c r="R124" s="309"/>
      <c r="S124" s="311"/>
      <c r="T124" s="307"/>
      <c r="U124" s="308"/>
      <c r="V124" s="309"/>
      <c r="W124" s="309"/>
      <c r="X124" s="310"/>
      <c r="Y124" s="310"/>
      <c r="Z124" s="309"/>
      <c r="AA124" s="311"/>
      <c r="AB124" s="307"/>
      <c r="AC124" s="308"/>
      <c r="AD124" s="309"/>
      <c r="AE124" s="309"/>
      <c r="AF124" s="310"/>
      <c r="AG124" s="310"/>
      <c r="AH124" s="309"/>
      <c r="AI124" s="311"/>
      <c r="AJ124" s="307"/>
      <c r="AK124" s="308"/>
      <c r="AL124" s="309"/>
      <c r="AM124" s="309"/>
      <c r="AN124" s="310"/>
      <c r="AO124" s="310"/>
      <c r="AP124" s="309"/>
      <c r="AQ124" s="311"/>
      <c r="AR124" s="307"/>
      <c r="AS124" s="308"/>
      <c r="AT124" s="309"/>
      <c r="AU124" s="309"/>
      <c r="AV124" s="310"/>
      <c r="AW124" s="310"/>
      <c r="AX124" s="309"/>
      <c r="AY124" s="311"/>
      <c r="AZ124" s="307"/>
      <c r="BA124" s="308"/>
      <c r="BB124" s="309"/>
      <c r="BC124" s="309"/>
      <c r="BD124" s="310"/>
      <c r="BE124" s="310"/>
      <c r="BF124" s="309"/>
      <c r="BG124" s="311"/>
      <c r="BH124" s="307"/>
      <c r="BI124" s="308"/>
      <c r="BJ124" s="309"/>
      <c r="BK124" s="309"/>
      <c r="BL124" s="310"/>
      <c r="BM124" s="310"/>
      <c r="BN124" s="309"/>
      <c r="BO124" s="311"/>
      <c r="BP124" s="307"/>
      <c r="BQ124" s="308"/>
      <c r="BR124" s="309"/>
      <c r="BS124" s="309"/>
      <c r="BT124" s="310"/>
      <c r="BU124" s="310"/>
      <c r="BV124" s="309"/>
      <c r="BW124" s="311"/>
      <c r="BX124" s="307"/>
      <c r="BY124" s="308"/>
      <c r="BZ124" s="309"/>
      <c r="CA124" s="309"/>
      <c r="CB124" s="310"/>
      <c r="CC124" s="310"/>
      <c r="CD124" s="309"/>
      <c r="CE124" s="311"/>
      <c r="CF124" s="307"/>
      <c r="CG124" s="308"/>
      <c r="CH124" s="309"/>
      <c r="CI124" s="309"/>
      <c r="CJ124" s="310"/>
      <c r="CK124" s="310"/>
      <c r="CL124" s="309"/>
      <c r="CM124" s="311"/>
      <c r="CN124" s="307"/>
      <c r="CO124" s="308"/>
      <c r="CP124" s="309"/>
      <c r="CQ124" s="309"/>
      <c r="CR124" s="310"/>
      <c r="CS124" s="310"/>
      <c r="CT124" s="309"/>
      <c r="CU124" s="311"/>
      <c r="CV124" s="307"/>
      <c r="CW124" s="308"/>
      <c r="CX124" s="309"/>
      <c r="CY124" s="309"/>
      <c r="CZ124" s="310"/>
      <c r="DA124" s="310"/>
      <c r="DB124" s="309"/>
      <c r="DC124" s="311"/>
      <c r="DD124" s="307"/>
      <c r="DE124" s="308"/>
      <c r="DF124" s="309"/>
      <c r="DG124" s="309"/>
      <c r="DH124" s="310"/>
      <c r="DI124" s="310"/>
      <c r="DJ124" s="309"/>
      <c r="DK124" s="311"/>
      <c r="DL124" s="307"/>
      <c r="DM124" s="308"/>
      <c r="DN124" s="309"/>
      <c r="DO124" s="309"/>
      <c r="DP124" s="310"/>
      <c r="DQ124" s="310"/>
      <c r="DR124" s="309"/>
      <c r="DS124" s="311"/>
      <c r="DT124" s="307"/>
      <c r="DU124" s="308"/>
      <c r="DV124" s="309"/>
      <c r="DW124" s="309"/>
      <c r="DX124" s="310"/>
      <c r="DY124" s="310"/>
      <c r="DZ124" s="309"/>
      <c r="EA124" s="311"/>
      <c r="EB124" s="307"/>
      <c r="EC124" s="308"/>
      <c r="ED124" s="309"/>
      <c r="EE124" s="309"/>
      <c r="EF124" s="310"/>
      <c r="EG124" s="310"/>
      <c r="EH124" s="309"/>
      <c r="EI124" s="311"/>
      <c r="EJ124" s="307"/>
      <c r="EK124" s="308"/>
      <c r="EL124" s="309"/>
      <c r="EM124" s="309"/>
      <c r="EN124" s="310"/>
      <c r="EO124" s="310"/>
      <c r="EP124" s="309"/>
      <c r="EQ124" s="311"/>
      <c r="ER124" s="307"/>
      <c r="ES124" s="308"/>
      <c r="ET124" s="309"/>
      <c r="EU124" s="309"/>
      <c r="EV124" s="310"/>
      <c r="EW124" s="310"/>
      <c r="EX124" s="309"/>
      <c r="EY124" s="311"/>
      <c r="EZ124" s="307"/>
      <c r="FA124" s="308"/>
      <c r="FB124" s="309"/>
      <c r="FC124" s="309"/>
      <c r="FD124" s="310"/>
      <c r="FE124" s="310"/>
      <c r="FF124" s="309"/>
      <c r="FG124" s="311"/>
      <c r="FH124" s="307"/>
      <c r="FI124" s="308"/>
      <c r="FJ124" s="309"/>
      <c r="FK124" s="309"/>
      <c r="FL124" s="310"/>
      <c r="FM124" s="310"/>
      <c r="FN124" s="309"/>
      <c r="FO124" s="311"/>
      <c r="FP124" s="307"/>
      <c r="FQ124" s="308"/>
      <c r="FR124" s="309"/>
      <c r="FS124" s="309"/>
      <c r="FT124" s="310"/>
      <c r="FU124" s="310"/>
      <c r="FV124" s="309"/>
      <c r="FW124" s="311"/>
      <c r="FX124" s="307"/>
      <c r="FY124" s="308"/>
      <c r="FZ124" s="309"/>
      <c r="GA124" s="309"/>
      <c r="GB124" s="310"/>
      <c r="GC124" s="310"/>
      <c r="GD124" s="309"/>
      <c r="GE124" s="311"/>
      <c r="GF124" s="307"/>
      <c r="GG124" s="308"/>
      <c r="GH124" s="309"/>
      <c r="GI124" s="309"/>
      <c r="GJ124" s="310"/>
      <c r="GK124" s="310"/>
      <c r="GL124" s="309"/>
      <c r="GM124" s="311"/>
      <c r="GN124" s="307"/>
      <c r="GO124" s="308"/>
      <c r="GP124" s="309"/>
      <c r="GQ124" s="309"/>
      <c r="GR124" s="310"/>
      <c r="GS124" s="310"/>
      <c r="GT124" s="309"/>
      <c r="GU124" s="311"/>
      <c r="GV124" s="307"/>
      <c r="GW124" s="308"/>
      <c r="GX124" s="309"/>
      <c r="GY124" s="309"/>
      <c r="GZ124" s="310"/>
      <c r="HA124" s="310"/>
      <c r="HB124" s="309"/>
      <c r="HC124" s="311"/>
      <c r="HD124" s="307"/>
      <c r="HE124" s="308"/>
      <c r="HF124" s="309"/>
      <c r="HG124" s="309"/>
      <c r="HH124" s="310"/>
      <c r="HI124" s="310"/>
      <c r="HJ124" s="309"/>
      <c r="HK124" s="311"/>
      <c r="HL124" s="307"/>
      <c r="HM124" s="308"/>
      <c r="HN124" s="309"/>
      <c r="HO124" s="309"/>
      <c r="HP124" s="310"/>
      <c r="HQ124" s="310"/>
      <c r="HR124" s="309"/>
      <c r="HS124" s="311"/>
      <c r="HT124" s="307"/>
      <c r="HU124" s="308"/>
      <c r="HV124" s="309"/>
      <c r="HW124" s="309"/>
      <c r="HX124" s="310"/>
      <c r="HY124" s="310"/>
      <c r="HZ124" s="309"/>
      <c r="IA124" s="311"/>
      <c r="IB124" s="307"/>
      <c r="IC124" s="308"/>
      <c r="ID124" s="309"/>
      <c r="IE124" s="309"/>
      <c r="IF124" s="310"/>
      <c r="IG124" s="310"/>
      <c r="IH124" s="309"/>
      <c r="II124" s="311"/>
      <c r="IJ124" s="307"/>
      <c r="IK124" s="308"/>
      <c r="IL124" s="309"/>
      <c r="IM124" s="309"/>
      <c r="IN124" s="310"/>
      <c r="IO124" s="310"/>
      <c r="IP124" s="309"/>
      <c r="IQ124" s="311"/>
      <c r="IR124" s="307"/>
      <c r="IS124" s="308"/>
    </row>
    <row r="125" spans="1:253" s="306" customFormat="1" ht="38.25">
      <c r="A125" s="300"/>
      <c r="B125" s="374" t="s">
        <v>521</v>
      </c>
      <c r="C125" s="302" t="s">
        <v>459</v>
      </c>
      <c r="D125" s="303">
        <f>0.96+0.22*2+2.92*2+4.33+1.56*4*2+(1.95+2.05+2.15*2+2.45+3.9)*3.3</f>
        <v>72.395</v>
      </c>
      <c r="E125" s="323"/>
      <c r="F125" s="393"/>
      <c r="G125" s="325"/>
      <c r="H125" s="326"/>
      <c r="I125" s="310"/>
      <c r="J125" s="327"/>
      <c r="K125" s="312"/>
      <c r="L125" s="307"/>
      <c r="M125" s="308"/>
      <c r="N125" s="309"/>
      <c r="O125" s="309"/>
      <c r="P125" s="310"/>
      <c r="Q125" s="310"/>
      <c r="R125" s="309"/>
      <c r="S125" s="311"/>
      <c r="T125" s="307"/>
      <c r="U125" s="308"/>
      <c r="V125" s="309"/>
      <c r="W125" s="309"/>
      <c r="X125" s="310"/>
      <c r="Y125" s="310"/>
      <c r="Z125" s="309"/>
      <c r="AA125" s="311"/>
      <c r="AB125" s="307"/>
      <c r="AC125" s="308"/>
      <c r="AD125" s="309"/>
      <c r="AE125" s="309"/>
      <c r="AF125" s="310"/>
      <c r="AG125" s="310"/>
      <c r="AH125" s="309"/>
      <c r="AI125" s="311"/>
      <c r="AJ125" s="307"/>
      <c r="AK125" s="308"/>
      <c r="AL125" s="309"/>
      <c r="AM125" s="309"/>
      <c r="AN125" s="310"/>
      <c r="AO125" s="310"/>
      <c r="AP125" s="309"/>
      <c r="AQ125" s="311"/>
      <c r="AR125" s="307"/>
      <c r="AS125" s="308"/>
      <c r="AT125" s="309"/>
      <c r="AU125" s="309"/>
      <c r="AV125" s="310"/>
      <c r="AW125" s="310"/>
      <c r="AX125" s="309"/>
      <c r="AY125" s="311"/>
      <c r="AZ125" s="307"/>
      <c r="BA125" s="308"/>
      <c r="BB125" s="309"/>
      <c r="BC125" s="309"/>
      <c r="BD125" s="310"/>
      <c r="BE125" s="310"/>
      <c r="BF125" s="309"/>
      <c r="BG125" s="311"/>
      <c r="BH125" s="307"/>
      <c r="BI125" s="308"/>
      <c r="BJ125" s="309"/>
      <c r="BK125" s="309"/>
      <c r="BL125" s="310"/>
      <c r="BM125" s="310"/>
      <c r="BN125" s="309"/>
      <c r="BO125" s="311"/>
      <c r="BP125" s="307"/>
      <c r="BQ125" s="308"/>
      <c r="BR125" s="309"/>
      <c r="BS125" s="309"/>
      <c r="BT125" s="310"/>
      <c r="BU125" s="310"/>
      <c r="BV125" s="309"/>
      <c r="BW125" s="311"/>
      <c r="BX125" s="307"/>
      <c r="BY125" s="308"/>
      <c r="BZ125" s="309"/>
      <c r="CA125" s="309"/>
      <c r="CB125" s="310"/>
      <c r="CC125" s="310"/>
      <c r="CD125" s="309"/>
      <c r="CE125" s="311"/>
      <c r="CF125" s="307"/>
      <c r="CG125" s="308"/>
      <c r="CH125" s="309"/>
      <c r="CI125" s="309"/>
      <c r="CJ125" s="310"/>
      <c r="CK125" s="310"/>
      <c r="CL125" s="309"/>
      <c r="CM125" s="311"/>
      <c r="CN125" s="307"/>
      <c r="CO125" s="308"/>
      <c r="CP125" s="309"/>
      <c r="CQ125" s="309"/>
      <c r="CR125" s="310"/>
      <c r="CS125" s="310"/>
      <c r="CT125" s="309"/>
      <c r="CU125" s="311"/>
      <c r="CV125" s="307"/>
      <c r="CW125" s="308"/>
      <c r="CX125" s="309"/>
      <c r="CY125" s="309"/>
      <c r="CZ125" s="310"/>
      <c r="DA125" s="310"/>
      <c r="DB125" s="309"/>
      <c r="DC125" s="311"/>
      <c r="DD125" s="307"/>
      <c r="DE125" s="308"/>
      <c r="DF125" s="309"/>
      <c r="DG125" s="309"/>
      <c r="DH125" s="310"/>
      <c r="DI125" s="310"/>
      <c r="DJ125" s="309"/>
      <c r="DK125" s="311"/>
      <c r="DL125" s="307"/>
      <c r="DM125" s="308"/>
      <c r="DN125" s="309"/>
      <c r="DO125" s="309"/>
      <c r="DP125" s="310"/>
      <c r="DQ125" s="310"/>
      <c r="DR125" s="309"/>
      <c r="DS125" s="311"/>
      <c r="DT125" s="307"/>
      <c r="DU125" s="308"/>
      <c r="DV125" s="309"/>
      <c r="DW125" s="309"/>
      <c r="DX125" s="310"/>
      <c r="DY125" s="310"/>
      <c r="DZ125" s="309"/>
      <c r="EA125" s="311"/>
      <c r="EB125" s="307"/>
      <c r="EC125" s="308"/>
      <c r="ED125" s="309"/>
      <c r="EE125" s="309"/>
      <c r="EF125" s="310"/>
      <c r="EG125" s="310"/>
      <c r="EH125" s="309"/>
      <c r="EI125" s="311"/>
      <c r="EJ125" s="307"/>
      <c r="EK125" s="308"/>
      <c r="EL125" s="309"/>
      <c r="EM125" s="309"/>
      <c r="EN125" s="310"/>
      <c r="EO125" s="310"/>
      <c r="EP125" s="309"/>
      <c r="EQ125" s="311"/>
      <c r="ER125" s="307"/>
      <c r="ES125" s="308"/>
      <c r="ET125" s="309"/>
      <c r="EU125" s="309"/>
      <c r="EV125" s="310"/>
      <c r="EW125" s="310"/>
      <c r="EX125" s="309"/>
      <c r="EY125" s="311"/>
      <c r="EZ125" s="307"/>
      <c r="FA125" s="308"/>
      <c r="FB125" s="309"/>
      <c r="FC125" s="309"/>
      <c r="FD125" s="310"/>
      <c r="FE125" s="310"/>
      <c r="FF125" s="309"/>
      <c r="FG125" s="311"/>
      <c r="FH125" s="307"/>
      <c r="FI125" s="308"/>
      <c r="FJ125" s="309"/>
      <c r="FK125" s="309"/>
      <c r="FL125" s="310"/>
      <c r="FM125" s="310"/>
      <c r="FN125" s="309"/>
      <c r="FO125" s="311"/>
      <c r="FP125" s="307"/>
      <c r="FQ125" s="308"/>
      <c r="FR125" s="309"/>
      <c r="FS125" s="309"/>
      <c r="FT125" s="310"/>
      <c r="FU125" s="310"/>
      <c r="FV125" s="309"/>
      <c r="FW125" s="311"/>
      <c r="FX125" s="307"/>
      <c r="FY125" s="308"/>
      <c r="FZ125" s="309"/>
      <c r="GA125" s="309"/>
      <c r="GB125" s="310"/>
      <c r="GC125" s="310"/>
      <c r="GD125" s="309"/>
      <c r="GE125" s="311"/>
      <c r="GF125" s="307"/>
      <c r="GG125" s="308"/>
      <c r="GH125" s="309"/>
      <c r="GI125" s="309"/>
      <c r="GJ125" s="310"/>
      <c r="GK125" s="310"/>
      <c r="GL125" s="309"/>
      <c r="GM125" s="311"/>
      <c r="GN125" s="307"/>
      <c r="GO125" s="308"/>
      <c r="GP125" s="309"/>
      <c r="GQ125" s="309"/>
      <c r="GR125" s="310"/>
      <c r="GS125" s="310"/>
      <c r="GT125" s="309"/>
      <c r="GU125" s="311"/>
      <c r="GV125" s="307"/>
      <c r="GW125" s="308"/>
      <c r="GX125" s="309"/>
      <c r="GY125" s="309"/>
      <c r="GZ125" s="310"/>
      <c r="HA125" s="310"/>
      <c r="HB125" s="309"/>
      <c r="HC125" s="311"/>
      <c r="HD125" s="307"/>
      <c r="HE125" s="308"/>
      <c r="HF125" s="309"/>
      <c r="HG125" s="309"/>
      <c r="HH125" s="310"/>
      <c r="HI125" s="310"/>
      <c r="HJ125" s="309"/>
      <c r="HK125" s="311"/>
      <c r="HL125" s="307"/>
      <c r="HM125" s="308"/>
      <c r="HN125" s="309"/>
      <c r="HO125" s="309"/>
      <c r="HP125" s="310"/>
      <c r="HQ125" s="310"/>
      <c r="HR125" s="309"/>
      <c r="HS125" s="311"/>
      <c r="HT125" s="307"/>
      <c r="HU125" s="308"/>
      <c r="HV125" s="309"/>
      <c r="HW125" s="309"/>
      <c r="HX125" s="310"/>
      <c r="HY125" s="310"/>
      <c r="HZ125" s="309"/>
      <c r="IA125" s="311"/>
      <c r="IB125" s="307"/>
      <c r="IC125" s="308"/>
      <c r="ID125" s="309"/>
      <c r="IE125" s="309"/>
      <c r="IF125" s="310"/>
      <c r="IG125" s="310"/>
      <c r="IH125" s="309"/>
      <c r="II125" s="311"/>
      <c r="IJ125" s="307"/>
      <c r="IK125" s="308"/>
      <c r="IL125" s="309"/>
      <c r="IM125" s="309"/>
      <c r="IN125" s="310"/>
      <c r="IO125" s="310"/>
      <c r="IP125" s="309"/>
      <c r="IQ125" s="311"/>
      <c r="IR125" s="307"/>
      <c r="IS125" s="308"/>
    </row>
    <row r="126" spans="1:253" s="306" customFormat="1" ht="13.5">
      <c r="A126" s="300"/>
      <c r="B126" s="366" t="s">
        <v>465</v>
      </c>
      <c r="C126" s="312" t="s">
        <v>459</v>
      </c>
      <c r="D126" s="271">
        <f>D118+D119+D120+D121-D123-D124-D125</f>
        <v>6130.568</v>
      </c>
      <c r="E126" s="626">
        <v>0</v>
      </c>
      <c r="F126" s="627">
        <f>E126*D126</f>
        <v>0</v>
      </c>
      <c r="G126" s="622"/>
      <c r="H126" s="623"/>
      <c r="I126" s="624"/>
      <c r="J126" s="625">
        <f>E126*1.2</f>
        <v>0</v>
      </c>
      <c r="K126" s="678">
        <f>D126*J126</f>
        <v>0</v>
      </c>
      <c r="L126" s="307"/>
      <c r="M126" s="308"/>
      <c r="N126" s="309"/>
      <c r="O126" s="309"/>
      <c r="P126" s="310"/>
      <c r="Q126" s="310"/>
      <c r="R126" s="309"/>
      <c r="S126" s="311"/>
      <c r="T126" s="307"/>
      <c r="U126" s="308"/>
      <c r="V126" s="309"/>
      <c r="W126" s="309"/>
      <c r="X126" s="310"/>
      <c r="Y126" s="310"/>
      <c r="Z126" s="309"/>
      <c r="AA126" s="311"/>
      <c r="AB126" s="307"/>
      <c r="AC126" s="308"/>
      <c r="AD126" s="309"/>
      <c r="AE126" s="309"/>
      <c r="AF126" s="310"/>
      <c r="AG126" s="310"/>
      <c r="AH126" s="309"/>
      <c r="AI126" s="311"/>
      <c r="AJ126" s="307"/>
      <c r="AK126" s="308"/>
      <c r="AL126" s="309"/>
      <c r="AM126" s="309"/>
      <c r="AN126" s="310"/>
      <c r="AO126" s="310"/>
      <c r="AP126" s="309"/>
      <c r="AQ126" s="311"/>
      <c r="AR126" s="307"/>
      <c r="AS126" s="308"/>
      <c r="AT126" s="309"/>
      <c r="AU126" s="309"/>
      <c r="AV126" s="310"/>
      <c r="AW126" s="310"/>
      <c r="AX126" s="309"/>
      <c r="AY126" s="311"/>
      <c r="AZ126" s="307"/>
      <c r="BA126" s="308"/>
      <c r="BB126" s="309"/>
      <c r="BC126" s="309"/>
      <c r="BD126" s="310"/>
      <c r="BE126" s="310"/>
      <c r="BF126" s="309"/>
      <c r="BG126" s="311"/>
      <c r="BH126" s="307"/>
      <c r="BI126" s="308"/>
      <c r="BJ126" s="309"/>
      <c r="BK126" s="309"/>
      <c r="BL126" s="310"/>
      <c r="BM126" s="310"/>
      <c r="BN126" s="309"/>
      <c r="BO126" s="311"/>
      <c r="BP126" s="307"/>
      <c r="BQ126" s="308"/>
      <c r="BR126" s="309"/>
      <c r="BS126" s="309"/>
      <c r="BT126" s="310"/>
      <c r="BU126" s="310"/>
      <c r="BV126" s="309"/>
      <c r="BW126" s="311"/>
      <c r="BX126" s="307"/>
      <c r="BY126" s="308"/>
      <c r="BZ126" s="309"/>
      <c r="CA126" s="309"/>
      <c r="CB126" s="310"/>
      <c r="CC126" s="310"/>
      <c r="CD126" s="309"/>
      <c r="CE126" s="311"/>
      <c r="CF126" s="307"/>
      <c r="CG126" s="308"/>
      <c r="CH126" s="309"/>
      <c r="CI126" s="309"/>
      <c r="CJ126" s="310"/>
      <c r="CK126" s="310"/>
      <c r="CL126" s="309"/>
      <c r="CM126" s="311"/>
      <c r="CN126" s="307"/>
      <c r="CO126" s="308"/>
      <c r="CP126" s="309"/>
      <c r="CQ126" s="309"/>
      <c r="CR126" s="310"/>
      <c r="CS126" s="310"/>
      <c r="CT126" s="309"/>
      <c r="CU126" s="311"/>
      <c r="CV126" s="307"/>
      <c r="CW126" s="308"/>
      <c r="CX126" s="309"/>
      <c r="CY126" s="309"/>
      <c r="CZ126" s="310"/>
      <c r="DA126" s="310"/>
      <c r="DB126" s="309"/>
      <c r="DC126" s="311"/>
      <c r="DD126" s="307"/>
      <c r="DE126" s="308"/>
      <c r="DF126" s="309"/>
      <c r="DG126" s="309"/>
      <c r="DH126" s="310"/>
      <c r="DI126" s="310"/>
      <c r="DJ126" s="309"/>
      <c r="DK126" s="311"/>
      <c r="DL126" s="307"/>
      <c r="DM126" s="308"/>
      <c r="DN126" s="309"/>
      <c r="DO126" s="309"/>
      <c r="DP126" s="310"/>
      <c r="DQ126" s="310"/>
      <c r="DR126" s="309"/>
      <c r="DS126" s="311"/>
      <c r="DT126" s="307"/>
      <c r="DU126" s="308"/>
      <c r="DV126" s="309"/>
      <c r="DW126" s="309"/>
      <c r="DX126" s="310"/>
      <c r="DY126" s="310"/>
      <c r="DZ126" s="309"/>
      <c r="EA126" s="311"/>
      <c r="EB126" s="307"/>
      <c r="EC126" s="308"/>
      <c r="ED126" s="309"/>
      <c r="EE126" s="309"/>
      <c r="EF126" s="310"/>
      <c r="EG126" s="310"/>
      <c r="EH126" s="309"/>
      <c r="EI126" s="311"/>
      <c r="EJ126" s="307"/>
      <c r="EK126" s="308"/>
      <c r="EL126" s="309"/>
      <c r="EM126" s="309"/>
      <c r="EN126" s="310"/>
      <c r="EO126" s="310"/>
      <c r="EP126" s="309"/>
      <c r="EQ126" s="311"/>
      <c r="ER126" s="307"/>
      <c r="ES126" s="308"/>
      <c r="ET126" s="309"/>
      <c r="EU126" s="309"/>
      <c r="EV126" s="310"/>
      <c r="EW126" s="310"/>
      <c r="EX126" s="309"/>
      <c r="EY126" s="311"/>
      <c r="EZ126" s="307"/>
      <c r="FA126" s="308"/>
      <c r="FB126" s="309"/>
      <c r="FC126" s="309"/>
      <c r="FD126" s="310"/>
      <c r="FE126" s="310"/>
      <c r="FF126" s="309"/>
      <c r="FG126" s="311"/>
      <c r="FH126" s="307"/>
      <c r="FI126" s="308"/>
      <c r="FJ126" s="309"/>
      <c r="FK126" s="309"/>
      <c r="FL126" s="310"/>
      <c r="FM126" s="310"/>
      <c r="FN126" s="309"/>
      <c r="FO126" s="311"/>
      <c r="FP126" s="307"/>
      <c r="FQ126" s="308"/>
      <c r="FR126" s="309"/>
      <c r="FS126" s="309"/>
      <c r="FT126" s="310"/>
      <c r="FU126" s="310"/>
      <c r="FV126" s="309"/>
      <c r="FW126" s="311"/>
      <c r="FX126" s="307"/>
      <c r="FY126" s="308"/>
      <c r="FZ126" s="309"/>
      <c r="GA126" s="309"/>
      <c r="GB126" s="310"/>
      <c r="GC126" s="310"/>
      <c r="GD126" s="309"/>
      <c r="GE126" s="311"/>
      <c r="GF126" s="307"/>
      <c r="GG126" s="308"/>
      <c r="GH126" s="309"/>
      <c r="GI126" s="309"/>
      <c r="GJ126" s="310"/>
      <c r="GK126" s="310"/>
      <c r="GL126" s="309"/>
      <c r="GM126" s="311"/>
      <c r="GN126" s="307"/>
      <c r="GO126" s="308"/>
      <c r="GP126" s="309"/>
      <c r="GQ126" s="309"/>
      <c r="GR126" s="310"/>
      <c r="GS126" s="310"/>
      <c r="GT126" s="309"/>
      <c r="GU126" s="311"/>
      <c r="GV126" s="307"/>
      <c r="GW126" s="308"/>
      <c r="GX126" s="309"/>
      <c r="GY126" s="309"/>
      <c r="GZ126" s="310"/>
      <c r="HA126" s="310"/>
      <c r="HB126" s="309"/>
      <c r="HC126" s="311"/>
      <c r="HD126" s="307"/>
      <c r="HE126" s="308"/>
      <c r="HF126" s="309"/>
      <c r="HG126" s="309"/>
      <c r="HH126" s="310"/>
      <c r="HI126" s="310"/>
      <c r="HJ126" s="309"/>
      <c r="HK126" s="311"/>
      <c r="HL126" s="307"/>
      <c r="HM126" s="308"/>
      <c r="HN126" s="309"/>
      <c r="HO126" s="309"/>
      <c r="HP126" s="310"/>
      <c r="HQ126" s="310"/>
      <c r="HR126" s="309"/>
      <c r="HS126" s="311"/>
      <c r="HT126" s="307"/>
      <c r="HU126" s="308"/>
      <c r="HV126" s="309"/>
      <c r="HW126" s="309"/>
      <c r="HX126" s="310"/>
      <c r="HY126" s="310"/>
      <c r="HZ126" s="309"/>
      <c r="IA126" s="311"/>
      <c r="IB126" s="307"/>
      <c r="IC126" s="308"/>
      <c r="ID126" s="309"/>
      <c r="IE126" s="309"/>
      <c r="IF126" s="310"/>
      <c r="IG126" s="310"/>
      <c r="IH126" s="309"/>
      <c r="II126" s="311"/>
      <c r="IJ126" s="307"/>
      <c r="IK126" s="308"/>
      <c r="IL126" s="309"/>
      <c r="IM126" s="309"/>
      <c r="IN126" s="310"/>
      <c r="IO126" s="310"/>
      <c r="IP126" s="309"/>
      <c r="IQ126" s="311"/>
      <c r="IR126" s="307"/>
      <c r="IS126" s="308"/>
    </row>
    <row r="127" spans="1:253" s="306" customFormat="1" ht="242.25">
      <c r="A127" s="300">
        <v>3.02</v>
      </c>
      <c r="B127" s="392" t="s">
        <v>714</v>
      </c>
      <c r="C127" s="312"/>
      <c r="D127" s="271"/>
      <c r="E127" s="626"/>
      <c r="F127" s="627"/>
      <c r="G127" s="649"/>
      <c r="H127" s="623"/>
      <c r="I127" s="624"/>
      <c r="J127" s="625"/>
      <c r="K127" s="634"/>
      <c r="L127" s="307"/>
      <c r="M127" s="308"/>
      <c r="N127" s="309"/>
      <c r="O127" s="309"/>
      <c r="P127" s="310"/>
      <c r="Q127" s="310"/>
      <c r="R127" s="309"/>
      <c r="S127" s="311"/>
      <c r="T127" s="307"/>
      <c r="U127" s="308"/>
      <c r="V127" s="309"/>
      <c r="W127" s="309"/>
      <c r="X127" s="310"/>
      <c r="Y127" s="310"/>
      <c r="Z127" s="309"/>
      <c r="AA127" s="311"/>
      <c r="AB127" s="307"/>
      <c r="AC127" s="308"/>
      <c r="AD127" s="309"/>
      <c r="AE127" s="309"/>
      <c r="AF127" s="310"/>
      <c r="AG127" s="310"/>
      <c r="AH127" s="309"/>
      <c r="AI127" s="311"/>
      <c r="AJ127" s="307"/>
      <c r="AK127" s="308"/>
      <c r="AL127" s="309"/>
      <c r="AM127" s="309"/>
      <c r="AN127" s="310"/>
      <c r="AO127" s="310"/>
      <c r="AP127" s="309"/>
      <c r="AQ127" s="311"/>
      <c r="AR127" s="307"/>
      <c r="AS127" s="308"/>
      <c r="AT127" s="309"/>
      <c r="AU127" s="309"/>
      <c r="AV127" s="310"/>
      <c r="AW127" s="310"/>
      <c r="AX127" s="309"/>
      <c r="AY127" s="311"/>
      <c r="AZ127" s="307"/>
      <c r="BA127" s="308"/>
      <c r="BB127" s="309"/>
      <c r="BC127" s="309"/>
      <c r="BD127" s="310"/>
      <c r="BE127" s="310"/>
      <c r="BF127" s="309"/>
      <c r="BG127" s="311"/>
      <c r="BH127" s="307"/>
      <c r="BI127" s="308"/>
      <c r="BJ127" s="309"/>
      <c r="BK127" s="309"/>
      <c r="BL127" s="310"/>
      <c r="BM127" s="310"/>
      <c r="BN127" s="309"/>
      <c r="BO127" s="311"/>
      <c r="BP127" s="307"/>
      <c r="BQ127" s="308"/>
      <c r="BR127" s="309"/>
      <c r="BS127" s="309"/>
      <c r="BT127" s="310"/>
      <c r="BU127" s="310"/>
      <c r="BV127" s="309"/>
      <c r="BW127" s="311"/>
      <c r="BX127" s="307"/>
      <c r="BY127" s="308"/>
      <c r="BZ127" s="309"/>
      <c r="CA127" s="309"/>
      <c r="CB127" s="310"/>
      <c r="CC127" s="310"/>
      <c r="CD127" s="309"/>
      <c r="CE127" s="311"/>
      <c r="CF127" s="307"/>
      <c r="CG127" s="308"/>
      <c r="CH127" s="309"/>
      <c r="CI127" s="309"/>
      <c r="CJ127" s="310"/>
      <c r="CK127" s="310"/>
      <c r="CL127" s="309"/>
      <c r="CM127" s="311"/>
      <c r="CN127" s="307"/>
      <c r="CO127" s="308"/>
      <c r="CP127" s="309"/>
      <c r="CQ127" s="309"/>
      <c r="CR127" s="310"/>
      <c r="CS127" s="310"/>
      <c r="CT127" s="309"/>
      <c r="CU127" s="311"/>
      <c r="CV127" s="307"/>
      <c r="CW127" s="308"/>
      <c r="CX127" s="309"/>
      <c r="CY127" s="309"/>
      <c r="CZ127" s="310"/>
      <c r="DA127" s="310"/>
      <c r="DB127" s="309"/>
      <c r="DC127" s="311"/>
      <c r="DD127" s="307"/>
      <c r="DE127" s="308"/>
      <c r="DF127" s="309"/>
      <c r="DG127" s="309"/>
      <c r="DH127" s="310"/>
      <c r="DI127" s="310"/>
      <c r="DJ127" s="309"/>
      <c r="DK127" s="311"/>
      <c r="DL127" s="307"/>
      <c r="DM127" s="308"/>
      <c r="DN127" s="309"/>
      <c r="DO127" s="309"/>
      <c r="DP127" s="310"/>
      <c r="DQ127" s="310"/>
      <c r="DR127" s="309"/>
      <c r="DS127" s="311"/>
      <c r="DT127" s="307"/>
      <c r="DU127" s="308"/>
      <c r="DV127" s="309"/>
      <c r="DW127" s="309"/>
      <c r="DX127" s="310"/>
      <c r="DY127" s="310"/>
      <c r="DZ127" s="309"/>
      <c r="EA127" s="311"/>
      <c r="EB127" s="307"/>
      <c r="EC127" s="308"/>
      <c r="ED127" s="309"/>
      <c r="EE127" s="309"/>
      <c r="EF127" s="310"/>
      <c r="EG127" s="310"/>
      <c r="EH127" s="309"/>
      <c r="EI127" s="311"/>
      <c r="EJ127" s="307"/>
      <c r="EK127" s="308"/>
      <c r="EL127" s="309"/>
      <c r="EM127" s="309"/>
      <c r="EN127" s="310"/>
      <c r="EO127" s="310"/>
      <c r="EP127" s="309"/>
      <c r="EQ127" s="311"/>
      <c r="ER127" s="307"/>
      <c r="ES127" s="308"/>
      <c r="ET127" s="309"/>
      <c r="EU127" s="309"/>
      <c r="EV127" s="310"/>
      <c r="EW127" s="310"/>
      <c r="EX127" s="309"/>
      <c r="EY127" s="311"/>
      <c r="EZ127" s="307"/>
      <c r="FA127" s="308"/>
      <c r="FB127" s="309"/>
      <c r="FC127" s="309"/>
      <c r="FD127" s="310"/>
      <c r="FE127" s="310"/>
      <c r="FF127" s="309"/>
      <c r="FG127" s="311"/>
      <c r="FH127" s="307"/>
      <c r="FI127" s="308"/>
      <c r="FJ127" s="309"/>
      <c r="FK127" s="309"/>
      <c r="FL127" s="310"/>
      <c r="FM127" s="310"/>
      <c r="FN127" s="309"/>
      <c r="FO127" s="311"/>
      <c r="FP127" s="307"/>
      <c r="FQ127" s="308"/>
      <c r="FR127" s="309"/>
      <c r="FS127" s="309"/>
      <c r="FT127" s="310"/>
      <c r="FU127" s="310"/>
      <c r="FV127" s="309"/>
      <c r="FW127" s="311"/>
      <c r="FX127" s="307"/>
      <c r="FY127" s="308"/>
      <c r="FZ127" s="309"/>
      <c r="GA127" s="309"/>
      <c r="GB127" s="310"/>
      <c r="GC127" s="310"/>
      <c r="GD127" s="309"/>
      <c r="GE127" s="311"/>
      <c r="GF127" s="307"/>
      <c r="GG127" s="308"/>
      <c r="GH127" s="309"/>
      <c r="GI127" s="309"/>
      <c r="GJ127" s="310"/>
      <c r="GK127" s="310"/>
      <c r="GL127" s="309"/>
      <c r="GM127" s="311"/>
      <c r="GN127" s="307"/>
      <c r="GO127" s="308"/>
      <c r="GP127" s="309"/>
      <c r="GQ127" s="309"/>
      <c r="GR127" s="310"/>
      <c r="GS127" s="310"/>
      <c r="GT127" s="309"/>
      <c r="GU127" s="311"/>
      <c r="GV127" s="307"/>
      <c r="GW127" s="308"/>
      <c r="GX127" s="309"/>
      <c r="GY127" s="309"/>
      <c r="GZ127" s="310"/>
      <c r="HA127" s="310"/>
      <c r="HB127" s="309"/>
      <c r="HC127" s="311"/>
      <c r="HD127" s="307"/>
      <c r="HE127" s="308"/>
      <c r="HF127" s="309"/>
      <c r="HG127" s="309"/>
      <c r="HH127" s="310"/>
      <c r="HI127" s="310"/>
      <c r="HJ127" s="309"/>
      <c r="HK127" s="311"/>
      <c r="HL127" s="307"/>
      <c r="HM127" s="308"/>
      <c r="HN127" s="309"/>
      <c r="HO127" s="309"/>
      <c r="HP127" s="310"/>
      <c r="HQ127" s="310"/>
      <c r="HR127" s="309"/>
      <c r="HS127" s="311"/>
      <c r="HT127" s="307"/>
      <c r="HU127" s="308"/>
      <c r="HV127" s="309"/>
      <c r="HW127" s="309"/>
      <c r="HX127" s="310"/>
      <c r="HY127" s="310"/>
      <c r="HZ127" s="309"/>
      <c r="IA127" s="311"/>
      <c r="IB127" s="307"/>
      <c r="IC127" s="308"/>
      <c r="ID127" s="309"/>
      <c r="IE127" s="309"/>
      <c r="IF127" s="310"/>
      <c r="IG127" s="310"/>
      <c r="IH127" s="309"/>
      <c r="II127" s="311"/>
      <c r="IJ127" s="307"/>
      <c r="IK127" s="308"/>
      <c r="IL127" s="309"/>
      <c r="IM127" s="309"/>
      <c r="IN127" s="310"/>
      <c r="IO127" s="310"/>
      <c r="IP127" s="309"/>
      <c r="IQ127" s="311"/>
      <c r="IR127" s="307"/>
      <c r="IS127" s="308"/>
    </row>
    <row r="128" spans="1:253" s="306" customFormat="1" ht="63.75">
      <c r="A128" s="300"/>
      <c r="B128" s="374" t="s">
        <v>522</v>
      </c>
      <c r="C128" s="312"/>
      <c r="D128" s="271"/>
      <c r="E128" s="626"/>
      <c r="F128" s="627"/>
      <c r="G128" s="622"/>
      <c r="H128" s="623"/>
      <c r="I128" s="624"/>
      <c r="J128" s="625"/>
      <c r="K128" s="634"/>
      <c r="L128" s="307"/>
      <c r="M128" s="308"/>
      <c r="N128" s="309"/>
      <c r="O128" s="309"/>
      <c r="P128" s="310"/>
      <c r="Q128" s="310"/>
      <c r="R128" s="309"/>
      <c r="S128" s="311"/>
      <c r="T128" s="307"/>
      <c r="U128" s="308"/>
      <c r="V128" s="309"/>
      <c r="W128" s="309"/>
      <c r="X128" s="310"/>
      <c r="Y128" s="310"/>
      <c r="Z128" s="309"/>
      <c r="AA128" s="311"/>
      <c r="AB128" s="307"/>
      <c r="AC128" s="308"/>
      <c r="AD128" s="309"/>
      <c r="AE128" s="309"/>
      <c r="AF128" s="310"/>
      <c r="AG128" s="310"/>
      <c r="AH128" s="309"/>
      <c r="AI128" s="311"/>
      <c r="AJ128" s="307"/>
      <c r="AK128" s="308"/>
      <c r="AL128" s="309"/>
      <c r="AM128" s="309"/>
      <c r="AN128" s="310"/>
      <c r="AO128" s="310"/>
      <c r="AP128" s="309"/>
      <c r="AQ128" s="311"/>
      <c r="AR128" s="307"/>
      <c r="AS128" s="308"/>
      <c r="AT128" s="309"/>
      <c r="AU128" s="309"/>
      <c r="AV128" s="310"/>
      <c r="AW128" s="310"/>
      <c r="AX128" s="309"/>
      <c r="AY128" s="311"/>
      <c r="AZ128" s="307"/>
      <c r="BA128" s="308"/>
      <c r="BB128" s="309"/>
      <c r="BC128" s="309"/>
      <c r="BD128" s="310"/>
      <c r="BE128" s="310"/>
      <c r="BF128" s="309"/>
      <c r="BG128" s="311"/>
      <c r="BH128" s="307"/>
      <c r="BI128" s="308"/>
      <c r="BJ128" s="309"/>
      <c r="BK128" s="309"/>
      <c r="BL128" s="310"/>
      <c r="BM128" s="310"/>
      <c r="BN128" s="309"/>
      <c r="BO128" s="311"/>
      <c r="BP128" s="307"/>
      <c r="BQ128" s="308"/>
      <c r="BR128" s="309"/>
      <c r="BS128" s="309"/>
      <c r="BT128" s="310"/>
      <c r="BU128" s="310"/>
      <c r="BV128" s="309"/>
      <c r="BW128" s="311"/>
      <c r="BX128" s="307"/>
      <c r="BY128" s="308"/>
      <c r="BZ128" s="309"/>
      <c r="CA128" s="309"/>
      <c r="CB128" s="310"/>
      <c r="CC128" s="310"/>
      <c r="CD128" s="309"/>
      <c r="CE128" s="311"/>
      <c r="CF128" s="307"/>
      <c r="CG128" s="308"/>
      <c r="CH128" s="309"/>
      <c r="CI128" s="309"/>
      <c r="CJ128" s="310"/>
      <c r="CK128" s="310"/>
      <c r="CL128" s="309"/>
      <c r="CM128" s="311"/>
      <c r="CN128" s="307"/>
      <c r="CO128" s="308"/>
      <c r="CP128" s="309"/>
      <c r="CQ128" s="309"/>
      <c r="CR128" s="310"/>
      <c r="CS128" s="310"/>
      <c r="CT128" s="309"/>
      <c r="CU128" s="311"/>
      <c r="CV128" s="307"/>
      <c r="CW128" s="308"/>
      <c r="CX128" s="309"/>
      <c r="CY128" s="309"/>
      <c r="CZ128" s="310"/>
      <c r="DA128" s="310"/>
      <c r="DB128" s="309"/>
      <c r="DC128" s="311"/>
      <c r="DD128" s="307"/>
      <c r="DE128" s="308"/>
      <c r="DF128" s="309"/>
      <c r="DG128" s="309"/>
      <c r="DH128" s="310"/>
      <c r="DI128" s="310"/>
      <c r="DJ128" s="309"/>
      <c r="DK128" s="311"/>
      <c r="DL128" s="307"/>
      <c r="DM128" s="308"/>
      <c r="DN128" s="309"/>
      <c r="DO128" s="309"/>
      <c r="DP128" s="310"/>
      <c r="DQ128" s="310"/>
      <c r="DR128" s="309"/>
      <c r="DS128" s="311"/>
      <c r="DT128" s="307"/>
      <c r="DU128" s="308"/>
      <c r="DV128" s="309"/>
      <c r="DW128" s="309"/>
      <c r="DX128" s="310"/>
      <c r="DY128" s="310"/>
      <c r="DZ128" s="309"/>
      <c r="EA128" s="311"/>
      <c r="EB128" s="307"/>
      <c r="EC128" s="308"/>
      <c r="ED128" s="309"/>
      <c r="EE128" s="309"/>
      <c r="EF128" s="310"/>
      <c r="EG128" s="310"/>
      <c r="EH128" s="309"/>
      <c r="EI128" s="311"/>
      <c r="EJ128" s="307"/>
      <c r="EK128" s="308"/>
      <c r="EL128" s="309"/>
      <c r="EM128" s="309"/>
      <c r="EN128" s="310"/>
      <c r="EO128" s="310"/>
      <c r="EP128" s="309"/>
      <c r="EQ128" s="311"/>
      <c r="ER128" s="307"/>
      <c r="ES128" s="308"/>
      <c r="ET128" s="309"/>
      <c r="EU128" s="309"/>
      <c r="EV128" s="310"/>
      <c r="EW128" s="310"/>
      <c r="EX128" s="309"/>
      <c r="EY128" s="311"/>
      <c r="EZ128" s="307"/>
      <c r="FA128" s="308"/>
      <c r="FB128" s="309"/>
      <c r="FC128" s="309"/>
      <c r="FD128" s="310"/>
      <c r="FE128" s="310"/>
      <c r="FF128" s="309"/>
      <c r="FG128" s="311"/>
      <c r="FH128" s="307"/>
      <c r="FI128" s="308"/>
      <c r="FJ128" s="309"/>
      <c r="FK128" s="309"/>
      <c r="FL128" s="310"/>
      <c r="FM128" s="310"/>
      <c r="FN128" s="309"/>
      <c r="FO128" s="311"/>
      <c r="FP128" s="307"/>
      <c r="FQ128" s="308"/>
      <c r="FR128" s="309"/>
      <c r="FS128" s="309"/>
      <c r="FT128" s="310"/>
      <c r="FU128" s="310"/>
      <c r="FV128" s="309"/>
      <c r="FW128" s="311"/>
      <c r="FX128" s="307"/>
      <c r="FY128" s="308"/>
      <c r="FZ128" s="309"/>
      <c r="GA128" s="309"/>
      <c r="GB128" s="310"/>
      <c r="GC128" s="310"/>
      <c r="GD128" s="309"/>
      <c r="GE128" s="311"/>
      <c r="GF128" s="307"/>
      <c r="GG128" s="308"/>
      <c r="GH128" s="309"/>
      <c r="GI128" s="309"/>
      <c r="GJ128" s="310"/>
      <c r="GK128" s="310"/>
      <c r="GL128" s="309"/>
      <c r="GM128" s="311"/>
      <c r="GN128" s="307"/>
      <c r="GO128" s="308"/>
      <c r="GP128" s="309"/>
      <c r="GQ128" s="309"/>
      <c r="GR128" s="310"/>
      <c r="GS128" s="310"/>
      <c r="GT128" s="309"/>
      <c r="GU128" s="311"/>
      <c r="GV128" s="307"/>
      <c r="GW128" s="308"/>
      <c r="GX128" s="309"/>
      <c r="GY128" s="309"/>
      <c r="GZ128" s="310"/>
      <c r="HA128" s="310"/>
      <c r="HB128" s="309"/>
      <c r="HC128" s="311"/>
      <c r="HD128" s="307"/>
      <c r="HE128" s="308"/>
      <c r="HF128" s="309"/>
      <c r="HG128" s="309"/>
      <c r="HH128" s="310"/>
      <c r="HI128" s="310"/>
      <c r="HJ128" s="309"/>
      <c r="HK128" s="311"/>
      <c r="HL128" s="307"/>
      <c r="HM128" s="308"/>
      <c r="HN128" s="309"/>
      <c r="HO128" s="309"/>
      <c r="HP128" s="310"/>
      <c r="HQ128" s="310"/>
      <c r="HR128" s="309"/>
      <c r="HS128" s="311"/>
      <c r="HT128" s="307"/>
      <c r="HU128" s="308"/>
      <c r="HV128" s="309"/>
      <c r="HW128" s="309"/>
      <c r="HX128" s="310"/>
      <c r="HY128" s="310"/>
      <c r="HZ128" s="309"/>
      <c r="IA128" s="311"/>
      <c r="IB128" s="307"/>
      <c r="IC128" s="308"/>
      <c r="ID128" s="309"/>
      <c r="IE128" s="309"/>
      <c r="IF128" s="310"/>
      <c r="IG128" s="310"/>
      <c r="IH128" s="309"/>
      <c r="II128" s="311"/>
      <c r="IJ128" s="307"/>
      <c r="IK128" s="308"/>
      <c r="IL128" s="309"/>
      <c r="IM128" s="309"/>
      <c r="IN128" s="310"/>
      <c r="IO128" s="310"/>
      <c r="IP128" s="309"/>
      <c r="IQ128" s="311"/>
      <c r="IR128" s="307"/>
      <c r="IS128" s="308"/>
    </row>
    <row r="129" spans="1:253" s="306" customFormat="1" ht="39">
      <c r="A129" s="300"/>
      <c r="B129" s="366" t="s">
        <v>523</v>
      </c>
      <c r="C129" s="302" t="s">
        <v>459</v>
      </c>
      <c r="D129" s="363">
        <f>(27.3+19.4+21.3+27.1+47.46+25.82+88.32+15.83)*2.7+28.6*0.5+21.55*3.37</f>
        <v>822.7545</v>
      </c>
      <c r="E129" s="637"/>
      <c r="F129" s="637"/>
      <c r="G129" s="622"/>
      <c r="H129" s="623"/>
      <c r="I129" s="624"/>
      <c r="J129" s="625"/>
      <c r="K129" s="634"/>
      <c r="L129" s="307"/>
      <c r="M129" s="308"/>
      <c r="N129" s="309"/>
      <c r="O129" s="309"/>
      <c r="P129" s="310"/>
      <c r="Q129" s="310"/>
      <c r="R129" s="309"/>
      <c r="S129" s="311"/>
      <c r="T129" s="307"/>
      <c r="U129" s="308"/>
      <c r="V129" s="309"/>
      <c r="W129" s="309"/>
      <c r="X129" s="310"/>
      <c r="Y129" s="310"/>
      <c r="Z129" s="309"/>
      <c r="AA129" s="311"/>
      <c r="AB129" s="307"/>
      <c r="AC129" s="308"/>
      <c r="AD129" s="309"/>
      <c r="AE129" s="309"/>
      <c r="AF129" s="310"/>
      <c r="AG129" s="310"/>
      <c r="AH129" s="309"/>
      <c r="AI129" s="311"/>
      <c r="AJ129" s="307"/>
      <c r="AK129" s="308"/>
      <c r="AL129" s="309"/>
      <c r="AM129" s="309"/>
      <c r="AN129" s="310"/>
      <c r="AO129" s="310"/>
      <c r="AP129" s="309"/>
      <c r="AQ129" s="311"/>
      <c r="AR129" s="307"/>
      <c r="AS129" s="308"/>
      <c r="AT129" s="309"/>
      <c r="AU129" s="309"/>
      <c r="AV129" s="310"/>
      <c r="AW129" s="310"/>
      <c r="AX129" s="309"/>
      <c r="AY129" s="311"/>
      <c r="AZ129" s="307"/>
      <c r="BA129" s="308"/>
      <c r="BB129" s="309"/>
      <c r="BC129" s="309"/>
      <c r="BD129" s="310"/>
      <c r="BE129" s="310"/>
      <c r="BF129" s="309"/>
      <c r="BG129" s="311"/>
      <c r="BH129" s="307"/>
      <c r="BI129" s="308"/>
      <c r="BJ129" s="309"/>
      <c r="BK129" s="309"/>
      <c r="BL129" s="310"/>
      <c r="BM129" s="310"/>
      <c r="BN129" s="309"/>
      <c r="BO129" s="311"/>
      <c r="BP129" s="307"/>
      <c r="BQ129" s="308"/>
      <c r="BR129" s="309"/>
      <c r="BS129" s="309"/>
      <c r="BT129" s="310"/>
      <c r="BU129" s="310"/>
      <c r="BV129" s="309"/>
      <c r="BW129" s="311"/>
      <c r="BX129" s="307"/>
      <c r="BY129" s="308"/>
      <c r="BZ129" s="309"/>
      <c r="CA129" s="309"/>
      <c r="CB129" s="310"/>
      <c r="CC129" s="310"/>
      <c r="CD129" s="309"/>
      <c r="CE129" s="311"/>
      <c r="CF129" s="307"/>
      <c r="CG129" s="308"/>
      <c r="CH129" s="309"/>
      <c r="CI129" s="309"/>
      <c r="CJ129" s="310"/>
      <c r="CK129" s="310"/>
      <c r="CL129" s="309"/>
      <c r="CM129" s="311"/>
      <c r="CN129" s="307"/>
      <c r="CO129" s="308"/>
      <c r="CP129" s="309"/>
      <c r="CQ129" s="309"/>
      <c r="CR129" s="310"/>
      <c r="CS129" s="310"/>
      <c r="CT129" s="309"/>
      <c r="CU129" s="311"/>
      <c r="CV129" s="307"/>
      <c r="CW129" s="308"/>
      <c r="CX129" s="309"/>
      <c r="CY129" s="309"/>
      <c r="CZ129" s="310"/>
      <c r="DA129" s="310"/>
      <c r="DB129" s="309"/>
      <c r="DC129" s="311"/>
      <c r="DD129" s="307"/>
      <c r="DE129" s="308"/>
      <c r="DF129" s="309"/>
      <c r="DG129" s="309"/>
      <c r="DH129" s="310"/>
      <c r="DI129" s="310"/>
      <c r="DJ129" s="309"/>
      <c r="DK129" s="311"/>
      <c r="DL129" s="307"/>
      <c r="DM129" s="308"/>
      <c r="DN129" s="309"/>
      <c r="DO129" s="309"/>
      <c r="DP129" s="310"/>
      <c r="DQ129" s="310"/>
      <c r="DR129" s="309"/>
      <c r="DS129" s="311"/>
      <c r="DT129" s="307"/>
      <c r="DU129" s="308"/>
      <c r="DV129" s="309"/>
      <c r="DW129" s="309"/>
      <c r="DX129" s="310"/>
      <c r="DY129" s="310"/>
      <c r="DZ129" s="309"/>
      <c r="EA129" s="311"/>
      <c r="EB129" s="307"/>
      <c r="EC129" s="308"/>
      <c r="ED129" s="309"/>
      <c r="EE129" s="309"/>
      <c r="EF129" s="310"/>
      <c r="EG129" s="310"/>
      <c r="EH129" s="309"/>
      <c r="EI129" s="311"/>
      <c r="EJ129" s="307"/>
      <c r="EK129" s="308"/>
      <c r="EL129" s="309"/>
      <c r="EM129" s="309"/>
      <c r="EN129" s="310"/>
      <c r="EO129" s="310"/>
      <c r="EP129" s="309"/>
      <c r="EQ129" s="311"/>
      <c r="ER129" s="307"/>
      <c r="ES129" s="308"/>
      <c r="ET129" s="309"/>
      <c r="EU129" s="309"/>
      <c r="EV129" s="310"/>
      <c r="EW129" s="310"/>
      <c r="EX129" s="309"/>
      <c r="EY129" s="311"/>
      <c r="EZ129" s="307"/>
      <c r="FA129" s="308"/>
      <c r="FB129" s="309"/>
      <c r="FC129" s="309"/>
      <c r="FD129" s="310"/>
      <c r="FE129" s="310"/>
      <c r="FF129" s="309"/>
      <c r="FG129" s="311"/>
      <c r="FH129" s="307"/>
      <c r="FI129" s="308"/>
      <c r="FJ129" s="309"/>
      <c r="FK129" s="309"/>
      <c r="FL129" s="310"/>
      <c r="FM129" s="310"/>
      <c r="FN129" s="309"/>
      <c r="FO129" s="311"/>
      <c r="FP129" s="307"/>
      <c r="FQ129" s="308"/>
      <c r="FR129" s="309"/>
      <c r="FS129" s="309"/>
      <c r="FT129" s="310"/>
      <c r="FU129" s="310"/>
      <c r="FV129" s="309"/>
      <c r="FW129" s="311"/>
      <c r="FX129" s="307"/>
      <c r="FY129" s="308"/>
      <c r="FZ129" s="309"/>
      <c r="GA129" s="309"/>
      <c r="GB129" s="310"/>
      <c r="GC129" s="310"/>
      <c r="GD129" s="309"/>
      <c r="GE129" s="311"/>
      <c r="GF129" s="307"/>
      <c r="GG129" s="308"/>
      <c r="GH129" s="309"/>
      <c r="GI129" s="309"/>
      <c r="GJ129" s="310"/>
      <c r="GK129" s="310"/>
      <c r="GL129" s="309"/>
      <c r="GM129" s="311"/>
      <c r="GN129" s="307"/>
      <c r="GO129" s="308"/>
      <c r="GP129" s="309"/>
      <c r="GQ129" s="309"/>
      <c r="GR129" s="310"/>
      <c r="GS129" s="310"/>
      <c r="GT129" s="309"/>
      <c r="GU129" s="311"/>
      <c r="GV129" s="307"/>
      <c r="GW129" s="308"/>
      <c r="GX129" s="309"/>
      <c r="GY129" s="309"/>
      <c r="GZ129" s="310"/>
      <c r="HA129" s="310"/>
      <c r="HB129" s="309"/>
      <c r="HC129" s="311"/>
      <c r="HD129" s="307"/>
      <c r="HE129" s="308"/>
      <c r="HF129" s="309"/>
      <c r="HG129" s="309"/>
      <c r="HH129" s="310"/>
      <c r="HI129" s="310"/>
      <c r="HJ129" s="309"/>
      <c r="HK129" s="311"/>
      <c r="HL129" s="307"/>
      <c r="HM129" s="308"/>
      <c r="HN129" s="309"/>
      <c r="HO129" s="309"/>
      <c r="HP129" s="310"/>
      <c r="HQ129" s="310"/>
      <c r="HR129" s="309"/>
      <c r="HS129" s="311"/>
      <c r="HT129" s="307"/>
      <c r="HU129" s="308"/>
      <c r="HV129" s="309"/>
      <c r="HW129" s="309"/>
      <c r="HX129" s="310"/>
      <c r="HY129" s="310"/>
      <c r="HZ129" s="309"/>
      <c r="IA129" s="311"/>
      <c r="IB129" s="307"/>
      <c r="IC129" s="308"/>
      <c r="ID129" s="309"/>
      <c r="IE129" s="309"/>
      <c r="IF129" s="310"/>
      <c r="IG129" s="310"/>
      <c r="IH129" s="309"/>
      <c r="II129" s="311"/>
      <c r="IJ129" s="307"/>
      <c r="IK129" s="308"/>
      <c r="IL129" s="309"/>
      <c r="IM129" s="309"/>
      <c r="IN129" s="310"/>
      <c r="IO129" s="310"/>
      <c r="IP129" s="309"/>
      <c r="IQ129" s="311"/>
      <c r="IR129" s="307"/>
      <c r="IS129" s="308"/>
    </row>
    <row r="130" spans="1:253" s="306" customFormat="1" ht="13.5">
      <c r="A130" s="300"/>
      <c r="B130" s="366" t="s">
        <v>524</v>
      </c>
      <c r="C130" s="312" t="s">
        <v>459</v>
      </c>
      <c r="D130" s="271">
        <f>0.23*2+1.07+0.22</f>
        <v>1.75</v>
      </c>
      <c r="E130" s="626"/>
      <c r="F130" s="627"/>
      <c r="G130" s="622"/>
      <c r="H130" s="623"/>
      <c r="I130" s="624"/>
      <c r="J130" s="625"/>
      <c r="K130" s="634"/>
      <c r="L130" s="307"/>
      <c r="M130" s="308"/>
      <c r="N130" s="309"/>
      <c r="O130" s="309"/>
      <c r="P130" s="310"/>
      <c r="Q130" s="310"/>
      <c r="R130" s="309"/>
      <c r="S130" s="311"/>
      <c r="T130" s="307"/>
      <c r="U130" s="308"/>
      <c r="V130" s="309"/>
      <c r="W130" s="309"/>
      <c r="X130" s="310"/>
      <c r="Y130" s="310"/>
      <c r="Z130" s="309"/>
      <c r="AA130" s="311"/>
      <c r="AB130" s="307"/>
      <c r="AC130" s="308"/>
      <c r="AD130" s="309"/>
      <c r="AE130" s="309"/>
      <c r="AF130" s="310"/>
      <c r="AG130" s="310"/>
      <c r="AH130" s="309"/>
      <c r="AI130" s="311"/>
      <c r="AJ130" s="307"/>
      <c r="AK130" s="308"/>
      <c r="AL130" s="309"/>
      <c r="AM130" s="309"/>
      <c r="AN130" s="310"/>
      <c r="AO130" s="310"/>
      <c r="AP130" s="309"/>
      <c r="AQ130" s="311"/>
      <c r="AR130" s="307"/>
      <c r="AS130" s="308"/>
      <c r="AT130" s="309"/>
      <c r="AU130" s="309"/>
      <c r="AV130" s="310"/>
      <c r="AW130" s="310"/>
      <c r="AX130" s="309"/>
      <c r="AY130" s="311"/>
      <c r="AZ130" s="307"/>
      <c r="BA130" s="308"/>
      <c r="BB130" s="309"/>
      <c r="BC130" s="309"/>
      <c r="BD130" s="310"/>
      <c r="BE130" s="310"/>
      <c r="BF130" s="309"/>
      <c r="BG130" s="311"/>
      <c r="BH130" s="307"/>
      <c r="BI130" s="308"/>
      <c r="BJ130" s="309"/>
      <c r="BK130" s="309"/>
      <c r="BL130" s="310"/>
      <c r="BM130" s="310"/>
      <c r="BN130" s="309"/>
      <c r="BO130" s="311"/>
      <c r="BP130" s="307"/>
      <c r="BQ130" s="308"/>
      <c r="BR130" s="309"/>
      <c r="BS130" s="309"/>
      <c r="BT130" s="310"/>
      <c r="BU130" s="310"/>
      <c r="BV130" s="309"/>
      <c r="BW130" s="311"/>
      <c r="BX130" s="307"/>
      <c r="BY130" s="308"/>
      <c r="BZ130" s="309"/>
      <c r="CA130" s="309"/>
      <c r="CB130" s="310"/>
      <c r="CC130" s="310"/>
      <c r="CD130" s="309"/>
      <c r="CE130" s="311"/>
      <c r="CF130" s="307"/>
      <c r="CG130" s="308"/>
      <c r="CH130" s="309"/>
      <c r="CI130" s="309"/>
      <c r="CJ130" s="310"/>
      <c r="CK130" s="310"/>
      <c r="CL130" s="309"/>
      <c r="CM130" s="311"/>
      <c r="CN130" s="307"/>
      <c r="CO130" s="308"/>
      <c r="CP130" s="309"/>
      <c r="CQ130" s="309"/>
      <c r="CR130" s="310"/>
      <c r="CS130" s="310"/>
      <c r="CT130" s="309"/>
      <c r="CU130" s="311"/>
      <c r="CV130" s="307"/>
      <c r="CW130" s="308"/>
      <c r="CX130" s="309"/>
      <c r="CY130" s="309"/>
      <c r="CZ130" s="310"/>
      <c r="DA130" s="310"/>
      <c r="DB130" s="309"/>
      <c r="DC130" s="311"/>
      <c r="DD130" s="307"/>
      <c r="DE130" s="308"/>
      <c r="DF130" s="309"/>
      <c r="DG130" s="309"/>
      <c r="DH130" s="310"/>
      <c r="DI130" s="310"/>
      <c r="DJ130" s="309"/>
      <c r="DK130" s="311"/>
      <c r="DL130" s="307"/>
      <c r="DM130" s="308"/>
      <c r="DN130" s="309"/>
      <c r="DO130" s="309"/>
      <c r="DP130" s="310"/>
      <c r="DQ130" s="310"/>
      <c r="DR130" s="309"/>
      <c r="DS130" s="311"/>
      <c r="DT130" s="307"/>
      <c r="DU130" s="308"/>
      <c r="DV130" s="309"/>
      <c r="DW130" s="309"/>
      <c r="DX130" s="310"/>
      <c r="DY130" s="310"/>
      <c r="DZ130" s="309"/>
      <c r="EA130" s="311"/>
      <c r="EB130" s="307"/>
      <c r="EC130" s="308"/>
      <c r="ED130" s="309"/>
      <c r="EE130" s="309"/>
      <c r="EF130" s="310"/>
      <c r="EG130" s="310"/>
      <c r="EH130" s="309"/>
      <c r="EI130" s="311"/>
      <c r="EJ130" s="307"/>
      <c r="EK130" s="308"/>
      <c r="EL130" s="309"/>
      <c r="EM130" s="309"/>
      <c r="EN130" s="310"/>
      <c r="EO130" s="310"/>
      <c r="EP130" s="309"/>
      <c r="EQ130" s="311"/>
      <c r="ER130" s="307"/>
      <c r="ES130" s="308"/>
      <c r="ET130" s="309"/>
      <c r="EU130" s="309"/>
      <c r="EV130" s="310"/>
      <c r="EW130" s="310"/>
      <c r="EX130" s="309"/>
      <c r="EY130" s="311"/>
      <c r="EZ130" s="307"/>
      <c r="FA130" s="308"/>
      <c r="FB130" s="309"/>
      <c r="FC130" s="309"/>
      <c r="FD130" s="310"/>
      <c r="FE130" s="310"/>
      <c r="FF130" s="309"/>
      <c r="FG130" s="311"/>
      <c r="FH130" s="307"/>
      <c r="FI130" s="308"/>
      <c r="FJ130" s="309"/>
      <c r="FK130" s="309"/>
      <c r="FL130" s="310"/>
      <c r="FM130" s="310"/>
      <c r="FN130" s="309"/>
      <c r="FO130" s="311"/>
      <c r="FP130" s="307"/>
      <c r="FQ130" s="308"/>
      <c r="FR130" s="309"/>
      <c r="FS130" s="309"/>
      <c r="FT130" s="310"/>
      <c r="FU130" s="310"/>
      <c r="FV130" s="309"/>
      <c r="FW130" s="311"/>
      <c r="FX130" s="307"/>
      <c r="FY130" s="308"/>
      <c r="FZ130" s="309"/>
      <c r="GA130" s="309"/>
      <c r="GB130" s="310"/>
      <c r="GC130" s="310"/>
      <c r="GD130" s="309"/>
      <c r="GE130" s="311"/>
      <c r="GF130" s="307"/>
      <c r="GG130" s="308"/>
      <c r="GH130" s="309"/>
      <c r="GI130" s="309"/>
      <c r="GJ130" s="310"/>
      <c r="GK130" s="310"/>
      <c r="GL130" s="309"/>
      <c r="GM130" s="311"/>
      <c r="GN130" s="307"/>
      <c r="GO130" s="308"/>
      <c r="GP130" s="309"/>
      <c r="GQ130" s="309"/>
      <c r="GR130" s="310"/>
      <c r="GS130" s="310"/>
      <c r="GT130" s="309"/>
      <c r="GU130" s="311"/>
      <c r="GV130" s="307"/>
      <c r="GW130" s="308"/>
      <c r="GX130" s="309"/>
      <c r="GY130" s="309"/>
      <c r="GZ130" s="310"/>
      <c r="HA130" s="310"/>
      <c r="HB130" s="309"/>
      <c r="HC130" s="311"/>
      <c r="HD130" s="307"/>
      <c r="HE130" s="308"/>
      <c r="HF130" s="309"/>
      <c r="HG130" s="309"/>
      <c r="HH130" s="310"/>
      <c r="HI130" s="310"/>
      <c r="HJ130" s="309"/>
      <c r="HK130" s="311"/>
      <c r="HL130" s="307"/>
      <c r="HM130" s="308"/>
      <c r="HN130" s="309"/>
      <c r="HO130" s="309"/>
      <c r="HP130" s="310"/>
      <c r="HQ130" s="310"/>
      <c r="HR130" s="309"/>
      <c r="HS130" s="311"/>
      <c r="HT130" s="307"/>
      <c r="HU130" s="308"/>
      <c r="HV130" s="309"/>
      <c r="HW130" s="309"/>
      <c r="HX130" s="310"/>
      <c r="HY130" s="310"/>
      <c r="HZ130" s="309"/>
      <c r="IA130" s="311"/>
      <c r="IB130" s="307"/>
      <c r="IC130" s="308"/>
      <c r="ID130" s="309"/>
      <c r="IE130" s="309"/>
      <c r="IF130" s="310"/>
      <c r="IG130" s="310"/>
      <c r="IH130" s="309"/>
      <c r="II130" s="311"/>
      <c r="IJ130" s="307"/>
      <c r="IK130" s="308"/>
      <c r="IL130" s="309"/>
      <c r="IM130" s="309"/>
      <c r="IN130" s="310"/>
      <c r="IO130" s="310"/>
      <c r="IP130" s="309"/>
      <c r="IQ130" s="311"/>
      <c r="IR130" s="307"/>
      <c r="IS130" s="308"/>
    </row>
    <row r="131" spans="1:253" s="306" customFormat="1" ht="13.5">
      <c r="A131" s="300"/>
      <c r="B131" s="366" t="s">
        <v>465</v>
      </c>
      <c r="C131" s="312" t="s">
        <v>459</v>
      </c>
      <c r="D131" s="271">
        <f>D129-D130</f>
        <v>821.0045</v>
      </c>
      <c r="E131" s="626">
        <v>0</v>
      </c>
      <c r="F131" s="627">
        <f>D131*E131</f>
        <v>0</v>
      </c>
      <c r="G131" s="622"/>
      <c r="H131" s="623"/>
      <c r="I131" s="624"/>
      <c r="J131" s="625">
        <f>E131*1.2</f>
        <v>0</v>
      </c>
      <c r="K131" s="678">
        <f>D131*J131</f>
        <v>0</v>
      </c>
      <c r="L131" s="307"/>
      <c r="M131" s="308"/>
      <c r="N131" s="309"/>
      <c r="O131" s="309"/>
      <c r="P131" s="310"/>
      <c r="Q131" s="310"/>
      <c r="R131" s="309"/>
      <c r="S131" s="311"/>
      <c r="T131" s="307"/>
      <c r="U131" s="308"/>
      <c r="V131" s="309"/>
      <c r="W131" s="309"/>
      <c r="X131" s="310"/>
      <c r="Y131" s="310"/>
      <c r="Z131" s="309"/>
      <c r="AA131" s="311"/>
      <c r="AB131" s="307"/>
      <c r="AC131" s="308"/>
      <c r="AD131" s="309"/>
      <c r="AE131" s="309"/>
      <c r="AF131" s="310"/>
      <c r="AG131" s="310"/>
      <c r="AH131" s="309"/>
      <c r="AI131" s="311"/>
      <c r="AJ131" s="307"/>
      <c r="AK131" s="308"/>
      <c r="AL131" s="309"/>
      <c r="AM131" s="309"/>
      <c r="AN131" s="310"/>
      <c r="AO131" s="310"/>
      <c r="AP131" s="309"/>
      <c r="AQ131" s="311"/>
      <c r="AR131" s="307"/>
      <c r="AS131" s="308"/>
      <c r="AT131" s="309"/>
      <c r="AU131" s="309"/>
      <c r="AV131" s="310"/>
      <c r="AW131" s="310"/>
      <c r="AX131" s="309"/>
      <c r="AY131" s="311"/>
      <c r="AZ131" s="307"/>
      <c r="BA131" s="308"/>
      <c r="BB131" s="309"/>
      <c r="BC131" s="309"/>
      <c r="BD131" s="310"/>
      <c r="BE131" s="310"/>
      <c r="BF131" s="309"/>
      <c r="BG131" s="311"/>
      <c r="BH131" s="307"/>
      <c r="BI131" s="308"/>
      <c r="BJ131" s="309"/>
      <c r="BK131" s="309"/>
      <c r="BL131" s="310"/>
      <c r="BM131" s="310"/>
      <c r="BN131" s="309"/>
      <c r="BO131" s="311"/>
      <c r="BP131" s="307"/>
      <c r="BQ131" s="308"/>
      <c r="BR131" s="309"/>
      <c r="BS131" s="309"/>
      <c r="BT131" s="310"/>
      <c r="BU131" s="310"/>
      <c r="BV131" s="309"/>
      <c r="BW131" s="311"/>
      <c r="BX131" s="307"/>
      <c r="BY131" s="308"/>
      <c r="BZ131" s="309"/>
      <c r="CA131" s="309"/>
      <c r="CB131" s="310"/>
      <c r="CC131" s="310"/>
      <c r="CD131" s="309"/>
      <c r="CE131" s="311"/>
      <c r="CF131" s="307"/>
      <c r="CG131" s="308"/>
      <c r="CH131" s="309"/>
      <c r="CI131" s="309"/>
      <c r="CJ131" s="310"/>
      <c r="CK131" s="310"/>
      <c r="CL131" s="309"/>
      <c r="CM131" s="311"/>
      <c r="CN131" s="307"/>
      <c r="CO131" s="308"/>
      <c r="CP131" s="309"/>
      <c r="CQ131" s="309"/>
      <c r="CR131" s="310"/>
      <c r="CS131" s="310"/>
      <c r="CT131" s="309"/>
      <c r="CU131" s="311"/>
      <c r="CV131" s="307"/>
      <c r="CW131" s="308"/>
      <c r="CX131" s="309"/>
      <c r="CY131" s="309"/>
      <c r="CZ131" s="310"/>
      <c r="DA131" s="310"/>
      <c r="DB131" s="309"/>
      <c r="DC131" s="311"/>
      <c r="DD131" s="307"/>
      <c r="DE131" s="308"/>
      <c r="DF131" s="309"/>
      <c r="DG131" s="309"/>
      <c r="DH131" s="310"/>
      <c r="DI131" s="310"/>
      <c r="DJ131" s="309"/>
      <c r="DK131" s="311"/>
      <c r="DL131" s="307"/>
      <c r="DM131" s="308"/>
      <c r="DN131" s="309"/>
      <c r="DO131" s="309"/>
      <c r="DP131" s="310"/>
      <c r="DQ131" s="310"/>
      <c r="DR131" s="309"/>
      <c r="DS131" s="311"/>
      <c r="DT131" s="307"/>
      <c r="DU131" s="308"/>
      <c r="DV131" s="309"/>
      <c r="DW131" s="309"/>
      <c r="DX131" s="310"/>
      <c r="DY131" s="310"/>
      <c r="DZ131" s="309"/>
      <c r="EA131" s="311"/>
      <c r="EB131" s="307"/>
      <c r="EC131" s="308"/>
      <c r="ED131" s="309"/>
      <c r="EE131" s="309"/>
      <c r="EF131" s="310"/>
      <c r="EG131" s="310"/>
      <c r="EH131" s="309"/>
      <c r="EI131" s="311"/>
      <c r="EJ131" s="307"/>
      <c r="EK131" s="308"/>
      <c r="EL131" s="309"/>
      <c r="EM131" s="309"/>
      <c r="EN131" s="310"/>
      <c r="EO131" s="310"/>
      <c r="EP131" s="309"/>
      <c r="EQ131" s="311"/>
      <c r="ER131" s="307"/>
      <c r="ES131" s="308"/>
      <c r="ET131" s="309"/>
      <c r="EU131" s="309"/>
      <c r="EV131" s="310"/>
      <c r="EW131" s="310"/>
      <c r="EX131" s="309"/>
      <c r="EY131" s="311"/>
      <c r="EZ131" s="307"/>
      <c r="FA131" s="308"/>
      <c r="FB131" s="309"/>
      <c r="FC131" s="309"/>
      <c r="FD131" s="310"/>
      <c r="FE131" s="310"/>
      <c r="FF131" s="309"/>
      <c r="FG131" s="311"/>
      <c r="FH131" s="307"/>
      <c r="FI131" s="308"/>
      <c r="FJ131" s="309"/>
      <c r="FK131" s="309"/>
      <c r="FL131" s="310"/>
      <c r="FM131" s="310"/>
      <c r="FN131" s="309"/>
      <c r="FO131" s="311"/>
      <c r="FP131" s="307"/>
      <c r="FQ131" s="308"/>
      <c r="FR131" s="309"/>
      <c r="FS131" s="309"/>
      <c r="FT131" s="310"/>
      <c r="FU131" s="310"/>
      <c r="FV131" s="309"/>
      <c r="FW131" s="311"/>
      <c r="FX131" s="307"/>
      <c r="FY131" s="308"/>
      <c r="FZ131" s="309"/>
      <c r="GA131" s="309"/>
      <c r="GB131" s="310"/>
      <c r="GC131" s="310"/>
      <c r="GD131" s="309"/>
      <c r="GE131" s="311"/>
      <c r="GF131" s="307"/>
      <c r="GG131" s="308"/>
      <c r="GH131" s="309"/>
      <c r="GI131" s="309"/>
      <c r="GJ131" s="310"/>
      <c r="GK131" s="310"/>
      <c r="GL131" s="309"/>
      <c r="GM131" s="311"/>
      <c r="GN131" s="307"/>
      <c r="GO131" s="308"/>
      <c r="GP131" s="309"/>
      <c r="GQ131" s="309"/>
      <c r="GR131" s="310"/>
      <c r="GS131" s="310"/>
      <c r="GT131" s="309"/>
      <c r="GU131" s="311"/>
      <c r="GV131" s="307"/>
      <c r="GW131" s="308"/>
      <c r="GX131" s="309"/>
      <c r="GY131" s="309"/>
      <c r="GZ131" s="310"/>
      <c r="HA131" s="310"/>
      <c r="HB131" s="309"/>
      <c r="HC131" s="311"/>
      <c r="HD131" s="307"/>
      <c r="HE131" s="308"/>
      <c r="HF131" s="309"/>
      <c r="HG131" s="309"/>
      <c r="HH131" s="310"/>
      <c r="HI131" s="310"/>
      <c r="HJ131" s="309"/>
      <c r="HK131" s="311"/>
      <c r="HL131" s="307"/>
      <c r="HM131" s="308"/>
      <c r="HN131" s="309"/>
      <c r="HO131" s="309"/>
      <c r="HP131" s="310"/>
      <c r="HQ131" s="310"/>
      <c r="HR131" s="309"/>
      <c r="HS131" s="311"/>
      <c r="HT131" s="307"/>
      <c r="HU131" s="308"/>
      <c r="HV131" s="309"/>
      <c r="HW131" s="309"/>
      <c r="HX131" s="310"/>
      <c r="HY131" s="310"/>
      <c r="HZ131" s="309"/>
      <c r="IA131" s="311"/>
      <c r="IB131" s="307"/>
      <c r="IC131" s="308"/>
      <c r="ID131" s="309"/>
      <c r="IE131" s="309"/>
      <c r="IF131" s="310"/>
      <c r="IG131" s="310"/>
      <c r="IH131" s="309"/>
      <c r="II131" s="311"/>
      <c r="IJ131" s="307"/>
      <c r="IK131" s="308"/>
      <c r="IL131" s="309"/>
      <c r="IM131" s="309"/>
      <c r="IN131" s="310"/>
      <c r="IO131" s="310"/>
      <c r="IP131" s="309"/>
      <c r="IQ131" s="311"/>
      <c r="IR131" s="307"/>
      <c r="IS131" s="308"/>
    </row>
    <row r="132" spans="1:253" s="306" customFormat="1" ht="64.5">
      <c r="A132" s="300">
        <v>3.03</v>
      </c>
      <c r="B132" s="366" t="s">
        <v>715</v>
      </c>
      <c r="C132" s="302" t="s">
        <v>459</v>
      </c>
      <c r="D132" s="363">
        <v>400.14</v>
      </c>
      <c r="E132" s="599">
        <v>0</v>
      </c>
      <c r="F132" s="600">
        <f>D132*E132</f>
        <v>0</v>
      </c>
      <c r="G132" s="639"/>
      <c r="H132" s="640"/>
      <c r="I132" s="641"/>
      <c r="J132" s="642">
        <f>E132*1.2</f>
        <v>0</v>
      </c>
      <c r="K132" s="679">
        <f>D132*J132</f>
        <v>0</v>
      </c>
      <c r="L132" s="307"/>
      <c r="M132" s="308"/>
      <c r="N132" s="309"/>
      <c r="O132" s="309"/>
      <c r="P132" s="310"/>
      <c r="Q132" s="310"/>
      <c r="R132" s="309"/>
      <c r="S132" s="311"/>
      <c r="T132" s="307"/>
      <c r="U132" s="308"/>
      <c r="V132" s="309"/>
      <c r="W132" s="309"/>
      <c r="X132" s="310"/>
      <c r="Y132" s="310"/>
      <c r="Z132" s="309"/>
      <c r="AA132" s="311"/>
      <c r="AB132" s="307"/>
      <c r="AC132" s="308"/>
      <c r="AD132" s="309"/>
      <c r="AE132" s="309"/>
      <c r="AF132" s="310"/>
      <c r="AG132" s="310"/>
      <c r="AH132" s="309"/>
      <c r="AI132" s="311"/>
      <c r="AJ132" s="307"/>
      <c r="AK132" s="308"/>
      <c r="AL132" s="309"/>
      <c r="AM132" s="309"/>
      <c r="AN132" s="310"/>
      <c r="AO132" s="310"/>
      <c r="AP132" s="309"/>
      <c r="AQ132" s="311"/>
      <c r="AR132" s="307"/>
      <c r="AS132" s="308"/>
      <c r="AT132" s="309"/>
      <c r="AU132" s="309"/>
      <c r="AV132" s="310"/>
      <c r="AW132" s="310"/>
      <c r="AX132" s="309"/>
      <c r="AY132" s="311"/>
      <c r="AZ132" s="307"/>
      <c r="BA132" s="308"/>
      <c r="BB132" s="309"/>
      <c r="BC132" s="309"/>
      <c r="BD132" s="310"/>
      <c r="BE132" s="310"/>
      <c r="BF132" s="309"/>
      <c r="BG132" s="311"/>
      <c r="BH132" s="307"/>
      <c r="BI132" s="308"/>
      <c r="BJ132" s="309"/>
      <c r="BK132" s="309"/>
      <c r="BL132" s="310"/>
      <c r="BM132" s="310"/>
      <c r="BN132" s="309"/>
      <c r="BO132" s="311"/>
      <c r="BP132" s="307"/>
      <c r="BQ132" s="308"/>
      <c r="BR132" s="309"/>
      <c r="BS132" s="309"/>
      <c r="BT132" s="310"/>
      <c r="BU132" s="310"/>
      <c r="BV132" s="309"/>
      <c r="BW132" s="311"/>
      <c r="BX132" s="307"/>
      <c r="BY132" s="308"/>
      <c r="BZ132" s="309"/>
      <c r="CA132" s="309"/>
      <c r="CB132" s="310"/>
      <c r="CC132" s="310"/>
      <c r="CD132" s="309"/>
      <c r="CE132" s="311"/>
      <c r="CF132" s="307"/>
      <c r="CG132" s="308"/>
      <c r="CH132" s="309"/>
      <c r="CI132" s="309"/>
      <c r="CJ132" s="310"/>
      <c r="CK132" s="310"/>
      <c r="CL132" s="309"/>
      <c r="CM132" s="311"/>
      <c r="CN132" s="307"/>
      <c r="CO132" s="308"/>
      <c r="CP132" s="309"/>
      <c r="CQ132" s="309"/>
      <c r="CR132" s="310"/>
      <c r="CS132" s="310"/>
      <c r="CT132" s="309"/>
      <c r="CU132" s="311"/>
      <c r="CV132" s="307"/>
      <c r="CW132" s="308"/>
      <c r="CX132" s="309"/>
      <c r="CY132" s="309"/>
      <c r="CZ132" s="310"/>
      <c r="DA132" s="310"/>
      <c r="DB132" s="309"/>
      <c r="DC132" s="311"/>
      <c r="DD132" s="307"/>
      <c r="DE132" s="308"/>
      <c r="DF132" s="309"/>
      <c r="DG132" s="309"/>
      <c r="DH132" s="310"/>
      <c r="DI132" s="310"/>
      <c r="DJ132" s="309"/>
      <c r="DK132" s="311"/>
      <c r="DL132" s="307"/>
      <c r="DM132" s="308"/>
      <c r="DN132" s="309"/>
      <c r="DO132" s="309"/>
      <c r="DP132" s="310"/>
      <c r="DQ132" s="310"/>
      <c r="DR132" s="309"/>
      <c r="DS132" s="311"/>
      <c r="DT132" s="307"/>
      <c r="DU132" s="308"/>
      <c r="DV132" s="309"/>
      <c r="DW132" s="309"/>
      <c r="DX132" s="310"/>
      <c r="DY132" s="310"/>
      <c r="DZ132" s="309"/>
      <c r="EA132" s="311"/>
      <c r="EB132" s="307"/>
      <c r="EC132" s="308"/>
      <c r="ED132" s="309"/>
      <c r="EE132" s="309"/>
      <c r="EF132" s="310"/>
      <c r="EG132" s="310"/>
      <c r="EH132" s="309"/>
      <c r="EI132" s="311"/>
      <c r="EJ132" s="307"/>
      <c r="EK132" s="308"/>
      <c r="EL132" s="309"/>
      <c r="EM132" s="309"/>
      <c r="EN132" s="310"/>
      <c r="EO132" s="310"/>
      <c r="EP132" s="309"/>
      <c r="EQ132" s="311"/>
      <c r="ER132" s="307"/>
      <c r="ES132" s="308"/>
      <c r="ET132" s="309"/>
      <c r="EU132" s="309"/>
      <c r="EV132" s="310"/>
      <c r="EW132" s="310"/>
      <c r="EX132" s="309"/>
      <c r="EY132" s="311"/>
      <c r="EZ132" s="307"/>
      <c r="FA132" s="308"/>
      <c r="FB132" s="309"/>
      <c r="FC132" s="309"/>
      <c r="FD132" s="310"/>
      <c r="FE132" s="310"/>
      <c r="FF132" s="309"/>
      <c r="FG132" s="311"/>
      <c r="FH132" s="307"/>
      <c r="FI132" s="308"/>
      <c r="FJ132" s="309"/>
      <c r="FK132" s="309"/>
      <c r="FL132" s="310"/>
      <c r="FM132" s="310"/>
      <c r="FN132" s="309"/>
      <c r="FO132" s="311"/>
      <c r="FP132" s="307"/>
      <c r="FQ132" s="308"/>
      <c r="FR132" s="309"/>
      <c r="FS132" s="309"/>
      <c r="FT132" s="310"/>
      <c r="FU132" s="310"/>
      <c r="FV132" s="309"/>
      <c r="FW132" s="311"/>
      <c r="FX132" s="307"/>
      <c r="FY132" s="308"/>
      <c r="FZ132" s="309"/>
      <c r="GA132" s="309"/>
      <c r="GB132" s="310"/>
      <c r="GC132" s="310"/>
      <c r="GD132" s="309"/>
      <c r="GE132" s="311"/>
      <c r="GF132" s="307"/>
      <c r="GG132" s="308"/>
      <c r="GH132" s="309"/>
      <c r="GI132" s="309"/>
      <c r="GJ132" s="310"/>
      <c r="GK132" s="310"/>
      <c r="GL132" s="309"/>
      <c r="GM132" s="311"/>
      <c r="GN132" s="307"/>
      <c r="GO132" s="308"/>
      <c r="GP132" s="309"/>
      <c r="GQ132" s="309"/>
      <c r="GR132" s="310"/>
      <c r="GS132" s="310"/>
      <c r="GT132" s="309"/>
      <c r="GU132" s="311"/>
      <c r="GV132" s="307"/>
      <c r="GW132" s="308"/>
      <c r="GX132" s="309"/>
      <c r="GY132" s="309"/>
      <c r="GZ132" s="310"/>
      <c r="HA132" s="310"/>
      <c r="HB132" s="309"/>
      <c r="HC132" s="311"/>
      <c r="HD132" s="307"/>
      <c r="HE132" s="308"/>
      <c r="HF132" s="309"/>
      <c r="HG132" s="309"/>
      <c r="HH132" s="310"/>
      <c r="HI132" s="310"/>
      <c r="HJ132" s="309"/>
      <c r="HK132" s="311"/>
      <c r="HL132" s="307"/>
      <c r="HM132" s="308"/>
      <c r="HN132" s="309"/>
      <c r="HO132" s="309"/>
      <c r="HP132" s="310"/>
      <c r="HQ132" s="310"/>
      <c r="HR132" s="309"/>
      <c r="HS132" s="311"/>
      <c r="HT132" s="307"/>
      <c r="HU132" s="308"/>
      <c r="HV132" s="309"/>
      <c r="HW132" s="309"/>
      <c r="HX132" s="310"/>
      <c r="HY132" s="310"/>
      <c r="HZ132" s="309"/>
      <c r="IA132" s="311"/>
      <c r="IB132" s="307"/>
      <c r="IC132" s="308"/>
      <c r="ID132" s="309"/>
      <c r="IE132" s="309"/>
      <c r="IF132" s="310"/>
      <c r="IG132" s="310"/>
      <c r="IH132" s="309"/>
      <c r="II132" s="311"/>
      <c r="IJ132" s="307"/>
      <c r="IK132" s="308"/>
      <c r="IL132" s="309"/>
      <c r="IM132" s="309"/>
      <c r="IN132" s="310"/>
      <c r="IO132" s="310"/>
      <c r="IP132" s="309"/>
      <c r="IQ132" s="311"/>
      <c r="IR132" s="307"/>
      <c r="IS132" s="308"/>
    </row>
    <row r="133" spans="1:253" s="306" customFormat="1" ht="51.75">
      <c r="A133" s="300">
        <v>3.04</v>
      </c>
      <c r="B133" s="366" t="s">
        <v>716</v>
      </c>
      <c r="C133" s="302" t="s">
        <v>459</v>
      </c>
      <c r="D133" s="363">
        <v>400.14</v>
      </c>
      <c r="E133" s="599">
        <v>0</v>
      </c>
      <c r="F133" s="600">
        <f>D133*E133</f>
        <v>0</v>
      </c>
      <c r="G133" s="639"/>
      <c r="H133" s="640"/>
      <c r="I133" s="641"/>
      <c r="J133" s="642">
        <f>E133*1.2</f>
        <v>0</v>
      </c>
      <c r="K133" s="679">
        <f>D133*J133</f>
        <v>0</v>
      </c>
      <c r="L133" s="307"/>
      <c r="M133" s="308"/>
      <c r="N133" s="309"/>
      <c r="O133" s="309"/>
      <c r="P133" s="310"/>
      <c r="Q133" s="310"/>
      <c r="R133" s="309"/>
      <c r="S133" s="311"/>
      <c r="T133" s="307"/>
      <c r="U133" s="308"/>
      <c r="V133" s="309"/>
      <c r="W133" s="309"/>
      <c r="X133" s="310"/>
      <c r="Y133" s="310"/>
      <c r="Z133" s="309"/>
      <c r="AA133" s="311"/>
      <c r="AB133" s="307"/>
      <c r="AC133" s="308"/>
      <c r="AD133" s="309"/>
      <c r="AE133" s="309"/>
      <c r="AF133" s="310"/>
      <c r="AG133" s="310"/>
      <c r="AH133" s="309"/>
      <c r="AI133" s="311"/>
      <c r="AJ133" s="307"/>
      <c r="AK133" s="308"/>
      <c r="AL133" s="309"/>
      <c r="AM133" s="309"/>
      <c r="AN133" s="310"/>
      <c r="AO133" s="310"/>
      <c r="AP133" s="309"/>
      <c r="AQ133" s="311"/>
      <c r="AR133" s="307"/>
      <c r="AS133" s="308"/>
      <c r="AT133" s="309"/>
      <c r="AU133" s="309"/>
      <c r="AV133" s="310"/>
      <c r="AW133" s="310"/>
      <c r="AX133" s="309"/>
      <c r="AY133" s="311"/>
      <c r="AZ133" s="307"/>
      <c r="BA133" s="308"/>
      <c r="BB133" s="309"/>
      <c r="BC133" s="309"/>
      <c r="BD133" s="310"/>
      <c r="BE133" s="310"/>
      <c r="BF133" s="309"/>
      <c r="BG133" s="311"/>
      <c r="BH133" s="307"/>
      <c r="BI133" s="308"/>
      <c r="BJ133" s="309"/>
      <c r="BK133" s="309"/>
      <c r="BL133" s="310"/>
      <c r="BM133" s="310"/>
      <c r="BN133" s="309"/>
      <c r="BO133" s="311"/>
      <c r="BP133" s="307"/>
      <c r="BQ133" s="308"/>
      <c r="BR133" s="309"/>
      <c r="BS133" s="309"/>
      <c r="BT133" s="310"/>
      <c r="BU133" s="310"/>
      <c r="BV133" s="309"/>
      <c r="BW133" s="311"/>
      <c r="BX133" s="307"/>
      <c r="BY133" s="308"/>
      <c r="BZ133" s="309"/>
      <c r="CA133" s="309"/>
      <c r="CB133" s="310"/>
      <c r="CC133" s="310"/>
      <c r="CD133" s="309"/>
      <c r="CE133" s="311"/>
      <c r="CF133" s="307"/>
      <c r="CG133" s="308"/>
      <c r="CH133" s="309"/>
      <c r="CI133" s="309"/>
      <c r="CJ133" s="310"/>
      <c r="CK133" s="310"/>
      <c r="CL133" s="309"/>
      <c r="CM133" s="311"/>
      <c r="CN133" s="307"/>
      <c r="CO133" s="308"/>
      <c r="CP133" s="309"/>
      <c r="CQ133" s="309"/>
      <c r="CR133" s="310"/>
      <c r="CS133" s="310"/>
      <c r="CT133" s="309"/>
      <c r="CU133" s="311"/>
      <c r="CV133" s="307"/>
      <c r="CW133" s="308"/>
      <c r="CX133" s="309"/>
      <c r="CY133" s="309"/>
      <c r="CZ133" s="310"/>
      <c r="DA133" s="310"/>
      <c r="DB133" s="309"/>
      <c r="DC133" s="311"/>
      <c r="DD133" s="307"/>
      <c r="DE133" s="308"/>
      <c r="DF133" s="309"/>
      <c r="DG133" s="309"/>
      <c r="DH133" s="310"/>
      <c r="DI133" s="310"/>
      <c r="DJ133" s="309"/>
      <c r="DK133" s="311"/>
      <c r="DL133" s="307"/>
      <c r="DM133" s="308"/>
      <c r="DN133" s="309"/>
      <c r="DO133" s="309"/>
      <c r="DP133" s="310"/>
      <c r="DQ133" s="310"/>
      <c r="DR133" s="309"/>
      <c r="DS133" s="311"/>
      <c r="DT133" s="307"/>
      <c r="DU133" s="308"/>
      <c r="DV133" s="309"/>
      <c r="DW133" s="309"/>
      <c r="DX133" s="310"/>
      <c r="DY133" s="310"/>
      <c r="DZ133" s="309"/>
      <c r="EA133" s="311"/>
      <c r="EB133" s="307"/>
      <c r="EC133" s="308"/>
      <c r="ED133" s="309"/>
      <c r="EE133" s="309"/>
      <c r="EF133" s="310"/>
      <c r="EG133" s="310"/>
      <c r="EH133" s="309"/>
      <c r="EI133" s="311"/>
      <c r="EJ133" s="307"/>
      <c r="EK133" s="308"/>
      <c r="EL133" s="309"/>
      <c r="EM133" s="309"/>
      <c r="EN133" s="310"/>
      <c r="EO133" s="310"/>
      <c r="EP133" s="309"/>
      <c r="EQ133" s="311"/>
      <c r="ER133" s="307"/>
      <c r="ES133" s="308"/>
      <c r="ET133" s="309"/>
      <c r="EU133" s="309"/>
      <c r="EV133" s="310"/>
      <c r="EW133" s="310"/>
      <c r="EX133" s="309"/>
      <c r="EY133" s="311"/>
      <c r="EZ133" s="307"/>
      <c r="FA133" s="308"/>
      <c r="FB133" s="309"/>
      <c r="FC133" s="309"/>
      <c r="FD133" s="310"/>
      <c r="FE133" s="310"/>
      <c r="FF133" s="309"/>
      <c r="FG133" s="311"/>
      <c r="FH133" s="307"/>
      <c r="FI133" s="308"/>
      <c r="FJ133" s="309"/>
      <c r="FK133" s="309"/>
      <c r="FL133" s="310"/>
      <c r="FM133" s="310"/>
      <c r="FN133" s="309"/>
      <c r="FO133" s="311"/>
      <c r="FP133" s="307"/>
      <c r="FQ133" s="308"/>
      <c r="FR133" s="309"/>
      <c r="FS133" s="309"/>
      <c r="FT133" s="310"/>
      <c r="FU133" s="310"/>
      <c r="FV133" s="309"/>
      <c r="FW133" s="311"/>
      <c r="FX133" s="307"/>
      <c r="FY133" s="308"/>
      <c r="FZ133" s="309"/>
      <c r="GA133" s="309"/>
      <c r="GB133" s="310"/>
      <c r="GC133" s="310"/>
      <c r="GD133" s="309"/>
      <c r="GE133" s="311"/>
      <c r="GF133" s="307"/>
      <c r="GG133" s="308"/>
      <c r="GH133" s="309"/>
      <c r="GI133" s="309"/>
      <c r="GJ133" s="310"/>
      <c r="GK133" s="310"/>
      <c r="GL133" s="309"/>
      <c r="GM133" s="311"/>
      <c r="GN133" s="307"/>
      <c r="GO133" s="308"/>
      <c r="GP133" s="309"/>
      <c r="GQ133" s="309"/>
      <c r="GR133" s="310"/>
      <c r="GS133" s="310"/>
      <c r="GT133" s="309"/>
      <c r="GU133" s="311"/>
      <c r="GV133" s="307"/>
      <c r="GW133" s="308"/>
      <c r="GX133" s="309"/>
      <c r="GY133" s="309"/>
      <c r="GZ133" s="310"/>
      <c r="HA133" s="310"/>
      <c r="HB133" s="309"/>
      <c r="HC133" s="311"/>
      <c r="HD133" s="307"/>
      <c r="HE133" s="308"/>
      <c r="HF133" s="309"/>
      <c r="HG133" s="309"/>
      <c r="HH133" s="310"/>
      <c r="HI133" s="310"/>
      <c r="HJ133" s="309"/>
      <c r="HK133" s="311"/>
      <c r="HL133" s="307"/>
      <c r="HM133" s="308"/>
      <c r="HN133" s="309"/>
      <c r="HO133" s="309"/>
      <c r="HP133" s="310"/>
      <c r="HQ133" s="310"/>
      <c r="HR133" s="309"/>
      <c r="HS133" s="311"/>
      <c r="HT133" s="307"/>
      <c r="HU133" s="308"/>
      <c r="HV133" s="309"/>
      <c r="HW133" s="309"/>
      <c r="HX133" s="310"/>
      <c r="HY133" s="310"/>
      <c r="HZ133" s="309"/>
      <c r="IA133" s="311"/>
      <c r="IB133" s="307"/>
      <c r="IC133" s="308"/>
      <c r="ID133" s="309"/>
      <c r="IE133" s="309"/>
      <c r="IF133" s="310"/>
      <c r="IG133" s="310"/>
      <c r="IH133" s="309"/>
      <c r="II133" s="311"/>
      <c r="IJ133" s="307"/>
      <c r="IK133" s="308"/>
      <c r="IL133" s="309"/>
      <c r="IM133" s="309"/>
      <c r="IN133" s="310"/>
      <c r="IO133" s="310"/>
      <c r="IP133" s="309"/>
      <c r="IQ133" s="311"/>
      <c r="IR133" s="307"/>
      <c r="IS133" s="308"/>
    </row>
    <row r="134" spans="1:253" s="306" customFormat="1" ht="13.5">
      <c r="A134" s="300">
        <v>3.05</v>
      </c>
      <c r="B134" s="395" t="s">
        <v>525</v>
      </c>
      <c r="C134" s="312" t="s">
        <v>459</v>
      </c>
      <c r="D134" s="271">
        <v>185.22</v>
      </c>
      <c r="E134" s="626">
        <v>0</v>
      </c>
      <c r="F134" s="627">
        <f>D134*E134</f>
        <v>0</v>
      </c>
      <c r="G134" s="622"/>
      <c r="H134" s="623"/>
      <c r="I134" s="624"/>
      <c r="J134" s="625">
        <f>E134*1.2</f>
        <v>0</v>
      </c>
      <c r="K134" s="678">
        <f>D134*J134</f>
        <v>0</v>
      </c>
      <c r="L134" s="307"/>
      <c r="M134" s="308"/>
      <c r="N134" s="309"/>
      <c r="O134" s="309"/>
      <c r="P134" s="310"/>
      <c r="Q134" s="310"/>
      <c r="R134" s="309"/>
      <c r="S134" s="311"/>
      <c r="T134" s="307"/>
      <c r="U134" s="308"/>
      <c r="V134" s="309"/>
      <c r="W134" s="309"/>
      <c r="X134" s="310"/>
      <c r="Y134" s="310"/>
      <c r="Z134" s="309"/>
      <c r="AA134" s="311"/>
      <c r="AB134" s="307"/>
      <c r="AC134" s="308"/>
      <c r="AD134" s="309"/>
      <c r="AE134" s="309"/>
      <c r="AF134" s="310"/>
      <c r="AG134" s="310"/>
      <c r="AH134" s="309"/>
      <c r="AI134" s="311"/>
      <c r="AJ134" s="307"/>
      <c r="AK134" s="308"/>
      <c r="AL134" s="309"/>
      <c r="AM134" s="309"/>
      <c r="AN134" s="310"/>
      <c r="AO134" s="310"/>
      <c r="AP134" s="309"/>
      <c r="AQ134" s="311"/>
      <c r="AR134" s="307"/>
      <c r="AS134" s="308"/>
      <c r="AT134" s="309"/>
      <c r="AU134" s="309"/>
      <c r="AV134" s="310"/>
      <c r="AW134" s="310"/>
      <c r="AX134" s="309"/>
      <c r="AY134" s="311"/>
      <c r="AZ134" s="307"/>
      <c r="BA134" s="308"/>
      <c r="BB134" s="309"/>
      <c r="BC134" s="309"/>
      <c r="BD134" s="310"/>
      <c r="BE134" s="310"/>
      <c r="BF134" s="309"/>
      <c r="BG134" s="311"/>
      <c r="BH134" s="307"/>
      <c r="BI134" s="308"/>
      <c r="BJ134" s="309"/>
      <c r="BK134" s="309"/>
      <c r="BL134" s="310"/>
      <c r="BM134" s="310"/>
      <c r="BN134" s="309"/>
      <c r="BO134" s="311"/>
      <c r="BP134" s="307"/>
      <c r="BQ134" s="308"/>
      <c r="BR134" s="309"/>
      <c r="BS134" s="309"/>
      <c r="BT134" s="310"/>
      <c r="BU134" s="310"/>
      <c r="BV134" s="309"/>
      <c r="BW134" s="311"/>
      <c r="BX134" s="307"/>
      <c r="BY134" s="308"/>
      <c r="BZ134" s="309"/>
      <c r="CA134" s="309"/>
      <c r="CB134" s="310"/>
      <c r="CC134" s="310"/>
      <c r="CD134" s="309"/>
      <c r="CE134" s="311"/>
      <c r="CF134" s="307"/>
      <c r="CG134" s="308"/>
      <c r="CH134" s="309"/>
      <c r="CI134" s="309"/>
      <c r="CJ134" s="310"/>
      <c r="CK134" s="310"/>
      <c r="CL134" s="309"/>
      <c r="CM134" s="311"/>
      <c r="CN134" s="307"/>
      <c r="CO134" s="308"/>
      <c r="CP134" s="309"/>
      <c r="CQ134" s="309"/>
      <c r="CR134" s="310"/>
      <c r="CS134" s="310"/>
      <c r="CT134" s="309"/>
      <c r="CU134" s="311"/>
      <c r="CV134" s="307"/>
      <c r="CW134" s="308"/>
      <c r="CX134" s="309"/>
      <c r="CY134" s="309"/>
      <c r="CZ134" s="310"/>
      <c r="DA134" s="310"/>
      <c r="DB134" s="309"/>
      <c r="DC134" s="311"/>
      <c r="DD134" s="307"/>
      <c r="DE134" s="308"/>
      <c r="DF134" s="309"/>
      <c r="DG134" s="309"/>
      <c r="DH134" s="310"/>
      <c r="DI134" s="310"/>
      <c r="DJ134" s="309"/>
      <c r="DK134" s="311"/>
      <c r="DL134" s="307"/>
      <c r="DM134" s="308"/>
      <c r="DN134" s="309"/>
      <c r="DO134" s="309"/>
      <c r="DP134" s="310"/>
      <c r="DQ134" s="310"/>
      <c r="DR134" s="309"/>
      <c r="DS134" s="311"/>
      <c r="DT134" s="307"/>
      <c r="DU134" s="308"/>
      <c r="DV134" s="309"/>
      <c r="DW134" s="309"/>
      <c r="DX134" s="310"/>
      <c r="DY134" s="310"/>
      <c r="DZ134" s="309"/>
      <c r="EA134" s="311"/>
      <c r="EB134" s="307"/>
      <c r="EC134" s="308"/>
      <c r="ED134" s="309"/>
      <c r="EE134" s="309"/>
      <c r="EF134" s="310"/>
      <c r="EG134" s="310"/>
      <c r="EH134" s="309"/>
      <c r="EI134" s="311"/>
      <c r="EJ134" s="307"/>
      <c r="EK134" s="308"/>
      <c r="EL134" s="309"/>
      <c r="EM134" s="309"/>
      <c r="EN134" s="310"/>
      <c r="EO134" s="310"/>
      <c r="EP134" s="309"/>
      <c r="EQ134" s="311"/>
      <c r="ER134" s="307"/>
      <c r="ES134" s="308"/>
      <c r="ET134" s="309"/>
      <c r="EU134" s="309"/>
      <c r="EV134" s="310"/>
      <c r="EW134" s="310"/>
      <c r="EX134" s="309"/>
      <c r="EY134" s="311"/>
      <c r="EZ134" s="307"/>
      <c r="FA134" s="308"/>
      <c r="FB134" s="309"/>
      <c r="FC134" s="309"/>
      <c r="FD134" s="310"/>
      <c r="FE134" s="310"/>
      <c r="FF134" s="309"/>
      <c r="FG134" s="311"/>
      <c r="FH134" s="307"/>
      <c r="FI134" s="308"/>
      <c r="FJ134" s="309"/>
      <c r="FK134" s="309"/>
      <c r="FL134" s="310"/>
      <c r="FM134" s="310"/>
      <c r="FN134" s="309"/>
      <c r="FO134" s="311"/>
      <c r="FP134" s="307"/>
      <c r="FQ134" s="308"/>
      <c r="FR134" s="309"/>
      <c r="FS134" s="309"/>
      <c r="FT134" s="310"/>
      <c r="FU134" s="310"/>
      <c r="FV134" s="309"/>
      <c r="FW134" s="311"/>
      <c r="FX134" s="307"/>
      <c r="FY134" s="308"/>
      <c r="FZ134" s="309"/>
      <c r="GA134" s="309"/>
      <c r="GB134" s="310"/>
      <c r="GC134" s="310"/>
      <c r="GD134" s="309"/>
      <c r="GE134" s="311"/>
      <c r="GF134" s="307"/>
      <c r="GG134" s="308"/>
      <c r="GH134" s="309"/>
      <c r="GI134" s="309"/>
      <c r="GJ134" s="310"/>
      <c r="GK134" s="310"/>
      <c r="GL134" s="309"/>
      <c r="GM134" s="311"/>
      <c r="GN134" s="307"/>
      <c r="GO134" s="308"/>
      <c r="GP134" s="309"/>
      <c r="GQ134" s="309"/>
      <c r="GR134" s="310"/>
      <c r="GS134" s="310"/>
      <c r="GT134" s="309"/>
      <c r="GU134" s="311"/>
      <c r="GV134" s="307"/>
      <c r="GW134" s="308"/>
      <c r="GX134" s="309"/>
      <c r="GY134" s="309"/>
      <c r="GZ134" s="310"/>
      <c r="HA134" s="310"/>
      <c r="HB134" s="309"/>
      <c r="HC134" s="311"/>
      <c r="HD134" s="307"/>
      <c r="HE134" s="308"/>
      <c r="HF134" s="309"/>
      <c r="HG134" s="309"/>
      <c r="HH134" s="310"/>
      <c r="HI134" s="310"/>
      <c r="HJ134" s="309"/>
      <c r="HK134" s="311"/>
      <c r="HL134" s="307"/>
      <c r="HM134" s="308"/>
      <c r="HN134" s="309"/>
      <c r="HO134" s="309"/>
      <c r="HP134" s="310"/>
      <c r="HQ134" s="310"/>
      <c r="HR134" s="309"/>
      <c r="HS134" s="311"/>
      <c r="HT134" s="307"/>
      <c r="HU134" s="308"/>
      <c r="HV134" s="309"/>
      <c r="HW134" s="309"/>
      <c r="HX134" s="310"/>
      <c r="HY134" s="310"/>
      <c r="HZ134" s="309"/>
      <c r="IA134" s="311"/>
      <c r="IB134" s="307"/>
      <c r="IC134" s="308"/>
      <c r="ID134" s="309"/>
      <c r="IE134" s="309"/>
      <c r="IF134" s="310"/>
      <c r="IG134" s="310"/>
      <c r="IH134" s="309"/>
      <c r="II134" s="311"/>
      <c r="IJ134" s="307"/>
      <c r="IK134" s="308"/>
      <c r="IL134" s="309"/>
      <c r="IM134" s="309"/>
      <c r="IN134" s="310"/>
      <c r="IO134" s="310"/>
      <c r="IP134" s="309"/>
      <c r="IQ134" s="311"/>
      <c r="IR134" s="307"/>
      <c r="IS134" s="308"/>
    </row>
    <row r="135" spans="1:253" s="306" customFormat="1" ht="13.5">
      <c r="A135" s="317">
        <v>3</v>
      </c>
      <c r="B135" s="318" t="s">
        <v>510</v>
      </c>
      <c r="C135" s="319"/>
      <c r="D135" s="320"/>
      <c r="E135" s="321" t="s">
        <v>526</v>
      </c>
      <c r="F135" s="621">
        <f>SUM(F126:F134)</f>
        <v>0</v>
      </c>
      <c r="G135" s="622"/>
      <c r="H135" s="623"/>
      <c r="I135" s="624"/>
      <c r="J135" s="625"/>
      <c r="K135" s="680">
        <f>SUM(K126:K134)</f>
        <v>0</v>
      </c>
      <c r="L135" s="307"/>
      <c r="M135" s="308"/>
      <c r="N135" s="309"/>
      <c r="O135" s="309"/>
      <c r="P135" s="310"/>
      <c r="Q135" s="310"/>
      <c r="R135" s="309"/>
      <c r="S135" s="311"/>
      <c r="T135" s="307"/>
      <c r="U135" s="308"/>
      <c r="V135" s="309"/>
      <c r="W135" s="309"/>
      <c r="X135" s="310"/>
      <c r="Y135" s="310"/>
      <c r="Z135" s="309"/>
      <c r="AA135" s="311"/>
      <c r="AB135" s="307"/>
      <c r="AC135" s="308"/>
      <c r="AD135" s="309"/>
      <c r="AE135" s="309"/>
      <c r="AF135" s="310"/>
      <c r="AG135" s="310"/>
      <c r="AH135" s="309"/>
      <c r="AI135" s="311"/>
      <c r="AJ135" s="307"/>
      <c r="AK135" s="308"/>
      <c r="AL135" s="309"/>
      <c r="AM135" s="309"/>
      <c r="AN135" s="310"/>
      <c r="AO135" s="310"/>
      <c r="AP135" s="309"/>
      <c r="AQ135" s="311"/>
      <c r="AR135" s="307"/>
      <c r="AS135" s="308"/>
      <c r="AT135" s="309"/>
      <c r="AU135" s="309"/>
      <c r="AV135" s="310"/>
      <c r="AW135" s="310"/>
      <c r="AX135" s="309"/>
      <c r="AY135" s="311"/>
      <c r="AZ135" s="307"/>
      <c r="BA135" s="308"/>
      <c r="BB135" s="309"/>
      <c r="BC135" s="309"/>
      <c r="BD135" s="310"/>
      <c r="BE135" s="310"/>
      <c r="BF135" s="309"/>
      <c r="BG135" s="311"/>
      <c r="BH135" s="307"/>
      <c r="BI135" s="308"/>
      <c r="BJ135" s="309"/>
      <c r="BK135" s="309"/>
      <c r="BL135" s="310"/>
      <c r="BM135" s="310"/>
      <c r="BN135" s="309"/>
      <c r="BO135" s="311"/>
      <c r="BP135" s="307"/>
      <c r="BQ135" s="308"/>
      <c r="BR135" s="309"/>
      <c r="BS135" s="309"/>
      <c r="BT135" s="310"/>
      <c r="BU135" s="310"/>
      <c r="BV135" s="309"/>
      <c r="BW135" s="311"/>
      <c r="BX135" s="307"/>
      <c r="BY135" s="308"/>
      <c r="BZ135" s="309"/>
      <c r="CA135" s="309"/>
      <c r="CB135" s="310"/>
      <c r="CC135" s="310"/>
      <c r="CD135" s="309"/>
      <c r="CE135" s="311"/>
      <c r="CF135" s="307"/>
      <c r="CG135" s="308"/>
      <c r="CH135" s="309"/>
      <c r="CI135" s="309"/>
      <c r="CJ135" s="310"/>
      <c r="CK135" s="310"/>
      <c r="CL135" s="309"/>
      <c r="CM135" s="311"/>
      <c r="CN135" s="307"/>
      <c r="CO135" s="308"/>
      <c r="CP135" s="309"/>
      <c r="CQ135" s="309"/>
      <c r="CR135" s="310"/>
      <c r="CS135" s="310"/>
      <c r="CT135" s="309"/>
      <c r="CU135" s="311"/>
      <c r="CV135" s="307"/>
      <c r="CW135" s="308"/>
      <c r="CX135" s="309"/>
      <c r="CY135" s="309"/>
      <c r="CZ135" s="310"/>
      <c r="DA135" s="310"/>
      <c r="DB135" s="309"/>
      <c r="DC135" s="311"/>
      <c r="DD135" s="307"/>
      <c r="DE135" s="308"/>
      <c r="DF135" s="309"/>
      <c r="DG135" s="309"/>
      <c r="DH135" s="310"/>
      <c r="DI135" s="310"/>
      <c r="DJ135" s="309"/>
      <c r="DK135" s="311"/>
      <c r="DL135" s="307"/>
      <c r="DM135" s="308"/>
      <c r="DN135" s="309"/>
      <c r="DO135" s="309"/>
      <c r="DP135" s="310"/>
      <c r="DQ135" s="310"/>
      <c r="DR135" s="309"/>
      <c r="DS135" s="311"/>
      <c r="DT135" s="307"/>
      <c r="DU135" s="308"/>
      <c r="DV135" s="309"/>
      <c r="DW135" s="309"/>
      <c r="DX135" s="310"/>
      <c r="DY135" s="310"/>
      <c r="DZ135" s="309"/>
      <c r="EA135" s="311"/>
      <c r="EB135" s="307"/>
      <c r="EC135" s="308"/>
      <c r="ED135" s="309"/>
      <c r="EE135" s="309"/>
      <c r="EF135" s="310"/>
      <c r="EG135" s="310"/>
      <c r="EH135" s="309"/>
      <c r="EI135" s="311"/>
      <c r="EJ135" s="307"/>
      <c r="EK135" s="308"/>
      <c r="EL135" s="309"/>
      <c r="EM135" s="309"/>
      <c r="EN135" s="310"/>
      <c r="EO135" s="310"/>
      <c r="EP135" s="309"/>
      <c r="EQ135" s="311"/>
      <c r="ER135" s="307"/>
      <c r="ES135" s="308"/>
      <c r="ET135" s="309"/>
      <c r="EU135" s="309"/>
      <c r="EV135" s="310"/>
      <c r="EW135" s="310"/>
      <c r="EX135" s="309"/>
      <c r="EY135" s="311"/>
      <c r="EZ135" s="307"/>
      <c r="FA135" s="308"/>
      <c r="FB135" s="309"/>
      <c r="FC135" s="309"/>
      <c r="FD135" s="310"/>
      <c r="FE135" s="310"/>
      <c r="FF135" s="309"/>
      <c r="FG135" s="311"/>
      <c r="FH135" s="307"/>
      <c r="FI135" s="308"/>
      <c r="FJ135" s="309"/>
      <c r="FK135" s="309"/>
      <c r="FL135" s="310"/>
      <c r="FM135" s="310"/>
      <c r="FN135" s="309"/>
      <c r="FO135" s="311"/>
      <c r="FP135" s="307"/>
      <c r="FQ135" s="308"/>
      <c r="FR135" s="309"/>
      <c r="FS135" s="309"/>
      <c r="FT135" s="310"/>
      <c r="FU135" s="310"/>
      <c r="FV135" s="309"/>
      <c r="FW135" s="311"/>
      <c r="FX135" s="307"/>
      <c r="FY135" s="308"/>
      <c r="FZ135" s="309"/>
      <c r="GA135" s="309"/>
      <c r="GB135" s="310"/>
      <c r="GC135" s="310"/>
      <c r="GD135" s="309"/>
      <c r="GE135" s="311"/>
      <c r="GF135" s="307"/>
      <c r="GG135" s="308"/>
      <c r="GH135" s="309"/>
      <c r="GI135" s="309"/>
      <c r="GJ135" s="310"/>
      <c r="GK135" s="310"/>
      <c r="GL135" s="309"/>
      <c r="GM135" s="311"/>
      <c r="GN135" s="307"/>
      <c r="GO135" s="308"/>
      <c r="GP135" s="309"/>
      <c r="GQ135" s="309"/>
      <c r="GR135" s="310"/>
      <c r="GS135" s="310"/>
      <c r="GT135" s="309"/>
      <c r="GU135" s="311"/>
      <c r="GV135" s="307"/>
      <c r="GW135" s="308"/>
      <c r="GX135" s="309"/>
      <c r="GY135" s="309"/>
      <c r="GZ135" s="310"/>
      <c r="HA135" s="310"/>
      <c r="HB135" s="309"/>
      <c r="HC135" s="311"/>
      <c r="HD135" s="307"/>
      <c r="HE135" s="308"/>
      <c r="HF135" s="309"/>
      <c r="HG135" s="309"/>
      <c r="HH135" s="310"/>
      <c r="HI135" s="310"/>
      <c r="HJ135" s="309"/>
      <c r="HK135" s="311"/>
      <c r="HL135" s="307"/>
      <c r="HM135" s="308"/>
      <c r="HN135" s="309"/>
      <c r="HO135" s="309"/>
      <c r="HP135" s="310"/>
      <c r="HQ135" s="310"/>
      <c r="HR135" s="309"/>
      <c r="HS135" s="311"/>
      <c r="HT135" s="307"/>
      <c r="HU135" s="308"/>
      <c r="HV135" s="309"/>
      <c r="HW135" s="309"/>
      <c r="HX135" s="310"/>
      <c r="HY135" s="310"/>
      <c r="HZ135" s="309"/>
      <c r="IA135" s="311"/>
      <c r="IB135" s="307"/>
      <c r="IC135" s="308"/>
      <c r="ID135" s="309"/>
      <c r="IE135" s="309"/>
      <c r="IF135" s="310"/>
      <c r="IG135" s="310"/>
      <c r="IH135" s="309"/>
      <c r="II135" s="311"/>
      <c r="IJ135" s="307"/>
      <c r="IK135" s="308"/>
      <c r="IL135" s="309"/>
      <c r="IM135" s="309"/>
      <c r="IN135" s="310"/>
      <c r="IO135" s="310"/>
      <c r="IP135" s="309"/>
      <c r="IQ135" s="311"/>
      <c r="IR135" s="307"/>
      <c r="IS135" s="308"/>
    </row>
    <row r="136" spans="1:253" s="306" customFormat="1" ht="13.5">
      <c r="A136" s="300"/>
      <c r="B136" s="305"/>
      <c r="C136" s="312"/>
      <c r="D136" s="279"/>
      <c r="E136" s="323"/>
      <c r="F136" s="324"/>
      <c r="G136" s="325"/>
      <c r="H136" s="326"/>
      <c r="I136" s="310"/>
      <c r="J136" s="327"/>
      <c r="K136" s="441"/>
      <c r="L136" s="307"/>
      <c r="M136" s="308"/>
      <c r="N136" s="309"/>
      <c r="O136" s="309"/>
      <c r="P136" s="310"/>
      <c r="Q136" s="310"/>
      <c r="R136" s="309"/>
      <c r="S136" s="311"/>
      <c r="T136" s="307"/>
      <c r="U136" s="308"/>
      <c r="V136" s="309"/>
      <c r="W136" s="309"/>
      <c r="X136" s="310"/>
      <c r="Y136" s="310"/>
      <c r="Z136" s="309"/>
      <c r="AA136" s="311"/>
      <c r="AB136" s="307"/>
      <c r="AC136" s="308"/>
      <c r="AD136" s="309"/>
      <c r="AE136" s="309"/>
      <c r="AF136" s="310"/>
      <c r="AG136" s="310"/>
      <c r="AH136" s="309"/>
      <c r="AI136" s="311"/>
      <c r="AJ136" s="307"/>
      <c r="AK136" s="308"/>
      <c r="AL136" s="309"/>
      <c r="AM136" s="309"/>
      <c r="AN136" s="310"/>
      <c r="AO136" s="310"/>
      <c r="AP136" s="309"/>
      <c r="AQ136" s="311"/>
      <c r="AR136" s="307"/>
      <c r="AS136" s="308"/>
      <c r="AT136" s="309"/>
      <c r="AU136" s="309"/>
      <c r="AV136" s="310"/>
      <c r="AW136" s="310"/>
      <c r="AX136" s="309"/>
      <c r="AY136" s="311"/>
      <c r="AZ136" s="307"/>
      <c r="BA136" s="308"/>
      <c r="BB136" s="309"/>
      <c r="BC136" s="309"/>
      <c r="BD136" s="310"/>
      <c r="BE136" s="310"/>
      <c r="BF136" s="309"/>
      <c r="BG136" s="311"/>
      <c r="BH136" s="307"/>
      <c r="BI136" s="308"/>
      <c r="BJ136" s="309"/>
      <c r="BK136" s="309"/>
      <c r="BL136" s="310"/>
      <c r="BM136" s="310"/>
      <c r="BN136" s="309"/>
      <c r="BO136" s="311"/>
      <c r="BP136" s="307"/>
      <c r="BQ136" s="308"/>
      <c r="BR136" s="309"/>
      <c r="BS136" s="309"/>
      <c r="BT136" s="310"/>
      <c r="BU136" s="310"/>
      <c r="BV136" s="309"/>
      <c r="BW136" s="311"/>
      <c r="BX136" s="307"/>
      <c r="BY136" s="308"/>
      <c r="BZ136" s="309"/>
      <c r="CA136" s="309"/>
      <c r="CB136" s="310"/>
      <c r="CC136" s="310"/>
      <c r="CD136" s="309"/>
      <c r="CE136" s="311"/>
      <c r="CF136" s="307"/>
      <c r="CG136" s="308"/>
      <c r="CH136" s="309"/>
      <c r="CI136" s="309"/>
      <c r="CJ136" s="310"/>
      <c r="CK136" s="310"/>
      <c r="CL136" s="309"/>
      <c r="CM136" s="311"/>
      <c r="CN136" s="307"/>
      <c r="CO136" s="308"/>
      <c r="CP136" s="309"/>
      <c r="CQ136" s="309"/>
      <c r="CR136" s="310"/>
      <c r="CS136" s="310"/>
      <c r="CT136" s="309"/>
      <c r="CU136" s="311"/>
      <c r="CV136" s="307"/>
      <c r="CW136" s="308"/>
      <c r="CX136" s="309"/>
      <c r="CY136" s="309"/>
      <c r="CZ136" s="310"/>
      <c r="DA136" s="310"/>
      <c r="DB136" s="309"/>
      <c r="DC136" s="311"/>
      <c r="DD136" s="307"/>
      <c r="DE136" s="308"/>
      <c r="DF136" s="309"/>
      <c r="DG136" s="309"/>
      <c r="DH136" s="310"/>
      <c r="DI136" s="310"/>
      <c r="DJ136" s="309"/>
      <c r="DK136" s="311"/>
      <c r="DL136" s="307"/>
      <c r="DM136" s="308"/>
      <c r="DN136" s="309"/>
      <c r="DO136" s="309"/>
      <c r="DP136" s="310"/>
      <c r="DQ136" s="310"/>
      <c r="DR136" s="309"/>
      <c r="DS136" s="311"/>
      <c r="DT136" s="307"/>
      <c r="DU136" s="308"/>
      <c r="DV136" s="309"/>
      <c r="DW136" s="309"/>
      <c r="DX136" s="310"/>
      <c r="DY136" s="310"/>
      <c r="DZ136" s="309"/>
      <c r="EA136" s="311"/>
      <c r="EB136" s="307"/>
      <c r="EC136" s="308"/>
      <c r="ED136" s="309"/>
      <c r="EE136" s="309"/>
      <c r="EF136" s="310"/>
      <c r="EG136" s="310"/>
      <c r="EH136" s="309"/>
      <c r="EI136" s="311"/>
      <c r="EJ136" s="307"/>
      <c r="EK136" s="308"/>
      <c r="EL136" s="309"/>
      <c r="EM136" s="309"/>
      <c r="EN136" s="310"/>
      <c r="EO136" s="310"/>
      <c r="EP136" s="309"/>
      <c r="EQ136" s="311"/>
      <c r="ER136" s="307"/>
      <c r="ES136" s="308"/>
      <c r="ET136" s="309"/>
      <c r="EU136" s="309"/>
      <c r="EV136" s="310"/>
      <c r="EW136" s="310"/>
      <c r="EX136" s="309"/>
      <c r="EY136" s="311"/>
      <c r="EZ136" s="307"/>
      <c r="FA136" s="308"/>
      <c r="FB136" s="309"/>
      <c r="FC136" s="309"/>
      <c r="FD136" s="310"/>
      <c r="FE136" s="310"/>
      <c r="FF136" s="309"/>
      <c r="FG136" s="311"/>
      <c r="FH136" s="307"/>
      <c r="FI136" s="308"/>
      <c r="FJ136" s="309"/>
      <c r="FK136" s="309"/>
      <c r="FL136" s="310"/>
      <c r="FM136" s="310"/>
      <c r="FN136" s="309"/>
      <c r="FO136" s="311"/>
      <c r="FP136" s="307"/>
      <c r="FQ136" s="308"/>
      <c r="FR136" s="309"/>
      <c r="FS136" s="309"/>
      <c r="FT136" s="310"/>
      <c r="FU136" s="310"/>
      <c r="FV136" s="309"/>
      <c r="FW136" s="311"/>
      <c r="FX136" s="307"/>
      <c r="FY136" s="308"/>
      <c r="FZ136" s="309"/>
      <c r="GA136" s="309"/>
      <c r="GB136" s="310"/>
      <c r="GC136" s="310"/>
      <c r="GD136" s="309"/>
      <c r="GE136" s="311"/>
      <c r="GF136" s="307"/>
      <c r="GG136" s="308"/>
      <c r="GH136" s="309"/>
      <c r="GI136" s="309"/>
      <c r="GJ136" s="310"/>
      <c r="GK136" s="310"/>
      <c r="GL136" s="309"/>
      <c r="GM136" s="311"/>
      <c r="GN136" s="307"/>
      <c r="GO136" s="308"/>
      <c r="GP136" s="309"/>
      <c r="GQ136" s="309"/>
      <c r="GR136" s="310"/>
      <c r="GS136" s="310"/>
      <c r="GT136" s="309"/>
      <c r="GU136" s="311"/>
      <c r="GV136" s="307"/>
      <c r="GW136" s="308"/>
      <c r="GX136" s="309"/>
      <c r="GY136" s="309"/>
      <c r="GZ136" s="310"/>
      <c r="HA136" s="310"/>
      <c r="HB136" s="309"/>
      <c r="HC136" s="311"/>
      <c r="HD136" s="307"/>
      <c r="HE136" s="308"/>
      <c r="HF136" s="309"/>
      <c r="HG136" s="309"/>
      <c r="HH136" s="310"/>
      <c r="HI136" s="310"/>
      <c r="HJ136" s="309"/>
      <c r="HK136" s="311"/>
      <c r="HL136" s="307"/>
      <c r="HM136" s="308"/>
      <c r="HN136" s="309"/>
      <c r="HO136" s="309"/>
      <c r="HP136" s="310"/>
      <c r="HQ136" s="310"/>
      <c r="HR136" s="309"/>
      <c r="HS136" s="311"/>
      <c r="HT136" s="307"/>
      <c r="HU136" s="308"/>
      <c r="HV136" s="309"/>
      <c r="HW136" s="309"/>
      <c r="HX136" s="310"/>
      <c r="HY136" s="310"/>
      <c r="HZ136" s="309"/>
      <c r="IA136" s="311"/>
      <c r="IB136" s="307"/>
      <c r="IC136" s="308"/>
      <c r="ID136" s="309"/>
      <c r="IE136" s="309"/>
      <c r="IF136" s="310"/>
      <c r="IG136" s="310"/>
      <c r="IH136" s="309"/>
      <c r="II136" s="311"/>
      <c r="IJ136" s="307"/>
      <c r="IK136" s="308"/>
      <c r="IL136" s="309"/>
      <c r="IM136" s="309"/>
      <c r="IN136" s="310"/>
      <c r="IO136" s="310"/>
      <c r="IP136" s="309"/>
      <c r="IQ136" s="311"/>
      <c r="IR136" s="307"/>
      <c r="IS136" s="308"/>
    </row>
    <row r="137" spans="1:11" s="306" customFormat="1" ht="15" customHeight="1">
      <c r="A137" s="281">
        <v>4</v>
      </c>
      <c r="B137" s="707" t="s">
        <v>527</v>
      </c>
      <c r="C137" s="713"/>
      <c r="D137" s="713"/>
      <c r="E137" s="713"/>
      <c r="F137" s="713"/>
      <c r="G137" s="713"/>
      <c r="H137" s="713"/>
      <c r="I137" s="348"/>
      <c r="J137" s="396"/>
      <c r="K137" s="681"/>
    </row>
    <row r="138" spans="1:255" ht="79.5" customHeight="1">
      <c r="A138" s="711" t="s">
        <v>528</v>
      </c>
      <c r="B138" s="711"/>
      <c r="C138" s="711"/>
      <c r="D138" s="711"/>
      <c r="E138" s="711"/>
      <c r="F138" s="711"/>
      <c r="G138" s="377"/>
      <c r="H138" s="377"/>
      <c r="I138" s="344"/>
      <c r="J138" s="334"/>
      <c r="K138" s="682"/>
      <c r="L138" s="345"/>
      <c r="M138" s="346"/>
      <c r="N138" s="338"/>
      <c r="O138" s="347"/>
      <c r="P138" s="345"/>
      <c r="Q138" s="345"/>
      <c r="R138" s="340"/>
      <c r="S138" s="340"/>
      <c r="T138" s="345"/>
      <c r="U138" s="346"/>
      <c r="V138" s="338"/>
      <c r="W138" s="347"/>
      <c r="X138" s="345"/>
      <c r="Y138" s="345"/>
      <c r="Z138" s="340"/>
      <c r="AA138" s="340"/>
      <c r="AB138" s="345"/>
      <c r="AC138" s="346"/>
      <c r="AD138" s="338"/>
      <c r="AE138" s="347"/>
      <c r="AF138" s="345"/>
      <c r="AG138" s="345"/>
      <c r="AH138" s="340"/>
      <c r="AI138" s="340"/>
      <c r="AJ138" s="345"/>
      <c r="AK138" s="346"/>
      <c r="AL138" s="338"/>
      <c r="AM138" s="347"/>
      <c r="AN138" s="345"/>
      <c r="AO138" s="345"/>
      <c r="AP138" s="340"/>
      <c r="AQ138" s="340"/>
      <c r="AR138" s="345"/>
      <c r="AS138" s="346"/>
      <c r="AT138" s="338"/>
      <c r="AU138" s="347"/>
      <c r="AV138" s="345"/>
      <c r="AW138" s="345"/>
      <c r="AX138" s="340"/>
      <c r="AY138" s="340"/>
      <c r="AZ138" s="345"/>
      <c r="BA138" s="346"/>
      <c r="BB138" s="338"/>
      <c r="BC138" s="347"/>
      <c r="BD138" s="345"/>
      <c r="BE138" s="345"/>
      <c r="BF138" s="340"/>
      <c r="BG138" s="340"/>
      <c r="BH138" s="345"/>
      <c r="BI138" s="346"/>
      <c r="BJ138" s="338"/>
      <c r="BK138" s="347"/>
      <c r="BL138" s="345"/>
      <c r="BM138" s="345"/>
      <c r="BN138" s="340"/>
      <c r="BO138" s="340"/>
      <c r="BP138" s="345"/>
      <c r="BQ138" s="346"/>
      <c r="BR138" s="338"/>
      <c r="BS138" s="347"/>
      <c r="BT138" s="345"/>
      <c r="BU138" s="345"/>
      <c r="BV138" s="340"/>
      <c r="BW138" s="340"/>
      <c r="BX138" s="345"/>
      <c r="BY138" s="346"/>
      <c r="BZ138" s="338"/>
      <c r="CA138" s="347"/>
      <c r="CB138" s="345"/>
      <c r="CC138" s="345"/>
      <c r="CD138" s="340"/>
      <c r="CE138" s="340"/>
      <c r="CF138" s="345"/>
      <c r="CG138" s="346"/>
      <c r="CH138" s="338"/>
      <c r="CI138" s="347"/>
      <c r="CJ138" s="345"/>
      <c r="CK138" s="345"/>
      <c r="CL138" s="340"/>
      <c r="CM138" s="340"/>
      <c r="CN138" s="345"/>
      <c r="CO138" s="346"/>
      <c r="CP138" s="338"/>
      <c r="CQ138" s="347"/>
      <c r="CR138" s="345"/>
      <c r="CS138" s="345"/>
      <c r="CT138" s="340"/>
      <c r="CU138" s="340"/>
      <c r="CV138" s="345"/>
      <c r="CW138" s="346"/>
      <c r="CX138" s="338"/>
      <c r="CY138" s="347"/>
      <c r="CZ138" s="345"/>
      <c r="DA138" s="345"/>
      <c r="DB138" s="340"/>
      <c r="DC138" s="340"/>
      <c r="DD138" s="345"/>
      <c r="DE138" s="346"/>
      <c r="DF138" s="338"/>
      <c r="DG138" s="347"/>
      <c r="DH138" s="345"/>
      <c r="DI138" s="345"/>
      <c r="DJ138" s="340"/>
      <c r="DK138" s="340"/>
      <c r="DL138" s="345"/>
      <c r="DM138" s="346"/>
      <c r="DN138" s="338"/>
      <c r="DO138" s="347"/>
      <c r="DP138" s="345"/>
      <c r="DQ138" s="345"/>
      <c r="DR138" s="340"/>
      <c r="DS138" s="340"/>
      <c r="DT138" s="345"/>
      <c r="DU138" s="346"/>
      <c r="DV138" s="338"/>
      <c r="DW138" s="347"/>
      <c r="DX138" s="345"/>
      <c r="DY138" s="345"/>
      <c r="DZ138" s="340"/>
      <c r="EA138" s="340"/>
      <c r="EB138" s="345"/>
      <c r="EC138" s="346"/>
      <c r="ED138" s="338"/>
      <c r="EE138" s="347"/>
      <c r="EF138" s="345"/>
      <c r="EG138" s="345"/>
      <c r="EH138" s="340"/>
      <c r="EI138" s="340"/>
      <c r="EJ138" s="345"/>
      <c r="EK138" s="346"/>
      <c r="EL138" s="338"/>
      <c r="EM138" s="347"/>
      <c r="EN138" s="345"/>
      <c r="EO138" s="345"/>
      <c r="EP138" s="340"/>
      <c r="EQ138" s="340"/>
      <c r="ER138" s="345"/>
      <c r="ES138" s="346"/>
      <c r="ET138" s="338"/>
      <c r="EU138" s="347"/>
      <c r="EV138" s="345"/>
      <c r="EW138" s="345"/>
      <c r="EX138" s="340"/>
      <c r="EY138" s="340"/>
      <c r="EZ138" s="345"/>
      <c r="FA138" s="346"/>
      <c r="FB138" s="338"/>
      <c r="FC138" s="347"/>
      <c r="FD138" s="345"/>
      <c r="FE138" s="345"/>
      <c r="FF138" s="340"/>
      <c r="FG138" s="340"/>
      <c r="FH138" s="345"/>
      <c r="FI138" s="346"/>
      <c r="FJ138" s="338"/>
      <c r="FK138" s="347"/>
      <c r="FL138" s="345"/>
      <c r="FM138" s="345"/>
      <c r="FN138" s="340"/>
      <c r="FO138" s="340"/>
      <c r="FP138" s="345"/>
      <c r="FQ138" s="346"/>
      <c r="FR138" s="338"/>
      <c r="FS138" s="347"/>
      <c r="FT138" s="345"/>
      <c r="FU138" s="345"/>
      <c r="FV138" s="340"/>
      <c r="FW138" s="340"/>
      <c r="FX138" s="345"/>
      <c r="FY138" s="346"/>
      <c r="FZ138" s="338"/>
      <c r="GA138" s="347"/>
      <c r="GB138" s="345"/>
      <c r="GC138" s="345"/>
      <c r="GD138" s="340"/>
      <c r="GE138" s="340"/>
      <c r="GF138" s="345"/>
      <c r="GG138" s="346"/>
      <c r="GH138" s="338"/>
      <c r="GI138" s="347"/>
      <c r="GJ138" s="345"/>
      <c r="GK138" s="345"/>
      <c r="GL138" s="340"/>
      <c r="GM138" s="340"/>
      <c r="GN138" s="345"/>
      <c r="GO138" s="346"/>
      <c r="GP138" s="338"/>
      <c r="GQ138" s="347"/>
      <c r="GR138" s="345"/>
      <c r="GS138" s="345"/>
      <c r="GT138" s="340"/>
      <c r="GU138" s="340"/>
      <c r="GV138" s="345"/>
      <c r="GW138" s="346"/>
      <c r="GX138" s="338"/>
      <c r="GY138" s="347"/>
      <c r="GZ138" s="345"/>
      <c r="HA138" s="345"/>
      <c r="HB138" s="340"/>
      <c r="HC138" s="340"/>
      <c r="HD138" s="345"/>
      <c r="HE138" s="346"/>
      <c r="HF138" s="338"/>
      <c r="HG138" s="347"/>
      <c r="HH138" s="345"/>
      <c r="HI138" s="345"/>
      <c r="HJ138" s="340"/>
      <c r="HK138" s="340"/>
      <c r="HL138" s="345"/>
      <c r="HM138" s="346"/>
      <c r="HN138" s="338"/>
      <c r="HO138" s="347"/>
      <c r="HP138" s="345"/>
      <c r="HQ138" s="345"/>
      <c r="HR138" s="340"/>
      <c r="HS138" s="340"/>
      <c r="HT138" s="345"/>
      <c r="HU138" s="346"/>
      <c r="HV138" s="338"/>
      <c r="HW138" s="347"/>
      <c r="HX138" s="345"/>
      <c r="HY138" s="345"/>
      <c r="HZ138" s="340"/>
      <c r="IA138" s="340"/>
      <c r="IB138" s="345"/>
      <c r="IC138" s="346"/>
      <c r="ID138" s="338"/>
      <c r="IE138" s="347"/>
      <c r="IF138" s="345"/>
      <c r="IG138" s="345"/>
      <c r="IH138" s="340"/>
      <c r="II138" s="340"/>
      <c r="IJ138" s="345"/>
      <c r="IK138" s="346"/>
      <c r="IL138" s="338"/>
      <c r="IM138" s="347"/>
      <c r="IN138" s="345"/>
      <c r="IO138" s="345"/>
      <c r="IP138" s="340"/>
      <c r="IQ138" s="340"/>
      <c r="IR138" s="345"/>
      <c r="IS138" s="346"/>
      <c r="IT138" s="338"/>
      <c r="IU138" s="347"/>
    </row>
    <row r="139" spans="1:255" ht="27" customHeight="1">
      <c r="A139" s="711" t="s">
        <v>529</v>
      </c>
      <c r="B139" s="711"/>
      <c r="C139" s="711"/>
      <c r="D139" s="711"/>
      <c r="E139" s="711"/>
      <c r="F139" s="711"/>
      <c r="G139" s="266"/>
      <c r="H139" s="266"/>
      <c r="I139" s="344"/>
      <c r="J139" s="334"/>
      <c r="K139" s="682"/>
      <c r="L139" s="345"/>
      <c r="M139" s="346"/>
      <c r="N139" s="338"/>
      <c r="O139" s="347"/>
      <c r="P139" s="345"/>
      <c r="Q139" s="345"/>
      <c r="R139" s="340"/>
      <c r="S139" s="340"/>
      <c r="T139" s="345"/>
      <c r="U139" s="346"/>
      <c r="V139" s="338"/>
      <c r="W139" s="347"/>
      <c r="X139" s="345"/>
      <c r="Y139" s="345"/>
      <c r="Z139" s="340"/>
      <c r="AA139" s="340"/>
      <c r="AB139" s="345"/>
      <c r="AC139" s="346"/>
      <c r="AD139" s="338"/>
      <c r="AE139" s="347"/>
      <c r="AF139" s="345"/>
      <c r="AG139" s="345"/>
      <c r="AH139" s="340"/>
      <c r="AI139" s="340"/>
      <c r="AJ139" s="345"/>
      <c r="AK139" s="346"/>
      <c r="AL139" s="338"/>
      <c r="AM139" s="347"/>
      <c r="AN139" s="345"/>
      <c r="AO139" s="345"/>
      <c r="AP139" s="340"/>
      <c r="AQ139" s="340"/>
      <c r="AR139" s="345"/>
      <c r="AS139" s="346"/>
      <c r="AT139" s="338"/>
      <c r="AU139" s="347"/>
      <c r="AV139" s="345"/>
      <c r="AW139" s="345"/>
      <c r="AX139" s="340"/>
      <c r="AY139" s="340"/>
      <c r="AZ139" s="345"/>
      <c r="BA139" s="346"/>
      <c r="BB139" s="338"/>
      <c r="BC139" s="347"/>
      <c r="BD139" s="345"/>
      <c r="BE139" s="345"/>
      <c r="BF139" s="340"/>
      <c r="BG139" s="340"/>
      <c r="BH139" s="345"/>
      <c r="BI139" s="346"/>
      <c r="BJ139" s="338"/>
      <c r="BK139" s="347"/>
      <c r="BL139" s="345"/>
      <c r="BM139" s="345"/>
      <c r="BN139" s="340"/>
      <c r="BO139" s="340"/>
      <c r="BP139" s="345"/>
      <c r="BQ139" s="346"/>
      <c r="BR139" s="338"/>
      <c r="BS139" s="347"/>
      <c r="BT139" s="345"/>
      <c r="BU139" s="345"/>
      <c r="BV139" s="340"/>
      <c r="BW139" s="340"/>
      <c r="BX139" s="345"/>
      <c r="BY139" s="346"/>
      <c r="BZ139" s="338"/>
      <c r="CA139" s="347"/>
      <c r="CB139" s="345"/>
      <c r="CC139" s="345"/>
      <c r="CD139" s="340"/>
      <c r="CE139" s="340"/>
      <c r="CF139" s="345"/>
      <c r="CG139" s="346"/>
      <c r="CH139" s="338"/>
      <c r="CI139" s="347"/>
      <c r="CJ139" s="345"/>
      <c r="CK139" s="345"/>
      <c r="CL139" s="340"/>
      <c r="CM139" s="340"/>
      <c r="CN139" s="345"/>
      <c r="CO139" s="346"/>
      <c r="CP139" s="338"/>
      <c r="CQ139" s="347"/>
      <c r="CR139" s="345"/>
      <c r="CS139" s="345"/>
      <c r="CT139" s="340"/>
      <c r="CU139" s="340"/>
      <c r="CV139" s="345"/>
      <c r="CW139" s="346"/>
      <c r="CX139" s="338"/>
      <c r="CY139" s="347"/>
      <c r="CZ139" s="345"/>
      <c r="DA139" s="345"/>
      <c r="DB139" s="340"/>
      <c r="DC139" s="340"/>
      <c r="DD139" s="345"/>
      <c r="DE139" s="346"/>
      <c r="DF139" s="338"/>
      <c r="DG139" s="347"/>
      <c r="DH139" s="345"/>
      <c r="DI139" s="345"/>
      <c r="DJ139" s="340"/>
      <c r="DK139" s="340"/>
      <c r="DL139" s="345"/>
      <c r="DM139" s="346"/>
      <c r="DN139" s="338"/>
      <c r="DO139" s="347"/>
      <c r="DP139" s="345"/>
      <c r="DQ139" s="345"/>
      <c r="DR139" s="340"/>
      <c r="DS139" s="340"/>
      <c r="DT139" s="345"/>
      <c r="DU139" s="346"/>
      <c r="DV139" s="338"/>
      <c r="DW139" s="347"/>
      <c r="DX139" s="345"/>
      <c r="DY139" s="345"/>
      <c r="DZ139" s="340"/>
      <c r="EA139" s="340"/>
      <c r="EB139" s="345"/>
      <c r="EC139" s="346"/>
      <c r="ED139" s="338"/>
      <c r="EE139" s="347"/>
      <c r="EF139" s="345"/>
      <c r="EG139" s="345"/>
      <c r="EH139" s="340"/>
      <c r="EI139" s="340"/>
      <c r="EJ139" s="345"/>
      <c r="EK139" s="346"/>
      <c r="EL139" s="338"/>
      <c r="EM139" s="347"/>
      <c r="EN139" s="345"/>
      <c r="EO139" s="345"/>
      <c r="EP139" s="340"/>
      <c r="EQ139" s="340"/>
      <c r="ER139" s="345"/>
      <c r="ES139" s="346"/>
      <c r="ET139" s="338"/>
      <c r="EU139" s="347"/>
      <c r="EV139" s="345"/>
      <c r="EW139" s="345"/>
      <c r="EX139" s="340"/>
      <c r="EY139" s="340"/>
      <c r="EZ139" s="345"/>
      <c r="FA139" s="346"/>
      <c r="FB139" s="338"/>
      <c r="FC139" s="347"/>
      <c r="FD139" s="345"/>
      <c r="FE139" s="345"/>
      <c r="FF139" s="340"/>
      <c r="FG139" s="340"/>
      <c r="FH139" s="345"/>
      <c r="FI139" s="346"/>
      <c r="FJ139" s="338"/>
      <c r="FK139" s="347"/>
      <c r="FL139" s="345"/>
      <c r="FM139" s="345"/>
      <c r="FN139" s="340"/>
      <c r="FO139" s="340"/>
      <c r="FP139" s="345"/>
      <c r="FQ139" s="346"/>
      <c r="FR139" s="338"/>
      <c r="FS139" s="347"/>
      <c r="FT139" s="345"/>
      <c r="FU139" s="345"/>
      <c r="FV139" s="340"/>
      <c r="FW139" s="340"/>
      <c r="FX139" s="345"/>
      <c r="FY139" s="346"/>
      <c r="FZ139" s="338"/>
      <c r="GA139" s="347"/>
      <c r="GB139" s="345"/>
      <c r="GC139" s="345"/>
      <c r="GD139" s="340"/>
      <c r="GE139" s="340"/>
      <c r="GF139" s="345"/>
      <c r="GG139" s="346"/>
      <c r="GH139" s="338"/>
      <c r="GI139" s="347"/>
      <c r="GJ139" s="345"/>
      <c r="GK139" s="345"/>
      <c r="GL139" s="340"/>
      <c r="GM139" s="340"/>
      <c r="GN139" s="345"/>
      <c r="GO139" s="346"/>
      <c r="GP139" s="338"/>
      <c r="GQ139" s="347"/>
      <c r="GR139" s="345"/>
      <c r="GS139" s="345"/>
      <c r="GT139" s="340"/>
      <c r="GU139" s="340"/>
      <c r="GV139" s="345"/>
      <c r="GW139" s="346"/>
      <c r="GX139" s="338"/>
      <c r="GY139" s="347"/>
      <c r="GZ139" s="345"/>
      <c r="HA139" s="345"/>
      <c r="HB139" s="340"/>
      <c r="HC139" s="340"/>
      <c r="HD139" s="345"/>
      <c r="HE139" s="346"/>
      <c r="HF139" s="338"/>
      <c r="HG139" s="347"/>
      <c r="HH139" s="345"/>
      <c r="HI139" s="345"/>
      <c r="HJ139" s="340"/>
      <c r="HK139" s="340"/>
      <c r="HL139" s="345"/>
      <c r="HM139" s="346"/>
      <c r="HN139" s="338"/>
      <c r="HO139" s="347"/>
      <c r="HP139" s="345"/>
      <c r="HQ139" s="345"/>
      <c r="HR139" s="340"/>
      <c r="HS139" s="340"/>
      <c r="HT139" s="345"/>
      <c r="HU139" s="346"/>
      <c r="HV139" s="338"/>
      <c r="HW139" s="347"/>
      <c r="HX139" s="345"/>
      <c r="HY139" s="345"/>
      <c r="HZ139" s="340"/>
      <c r="IA139" s="340"/>
      <c r="IB139" s="345"/>
      <c r="IC139" s="346"/>
      <c r="ID139" s="338"/>
      <c r="IE139" s="347"/>
      <c r="IF139" s="345"/>
      <c r="IG139" s="345"/>
      <c r="IH139" s="340"/>
      <c r="II139" s="340"/>
      <c r="IJ139" s="345"/>
      <c r="IK139" s="346"/>
      <c r="IL139" s="338"/>
      <c r="IM139" s="347"/>
      <c r="IN139" s="345"/>
      <c r="IO139" s="345"/>
      <c r="IP139" s="340"/>
      <c r="IQ139" s="340"/>
      <c r="IR139" s="345"/>
      <c r="IS139" s="346"/>
      <c r="IT139" s="338"/>
      <c r="IU139" s="347"/>
    </row>
    <row r="140" spans="1:255" ht="39.75" customHeight="1">
      <c r="A140" s="712" t="s">
        <v>530</v>
      </c>
      <c r="B140" s="712"/>
      <c r="C140" s="712"/>
      <c r="D140" s="712"/>
      <c r="E140" s="712"/>
      <c r="F140" s="712"/>
      <c r="G140" s="266"/>
      <c r="H140" s="266"/>
      <c r="I140" s="344"/>
      <c r="J140" s="334"/>
      <c r="K140" s="335"/>
      <c r="L140" s="345"/>
      <c r="M140" s="346"/>
      <c r="N140" s="338"/>
      <c r="O140" s="347"/>
      <c r="P140" s="345"/>
      <c r="Q140" s="345"/>
      <c r="R140" s="340"/>
      <c r="S140" s="340"/>
      <c r="T140" s="345"/>
      <c r="U140" s="346"/>
      <c r="V140" s="338"/>
      <c r="W140" s="347"/>
      <c r="X140" s="345"/>
      <c r="Y140" s="345"/>
      <c r="Z140" s="340"/>
      <c r="AA140" s="340"/>
      <c r="AB140" s="345"/>
      <c r="AC140" s="346"/>
      <c r="AD140" s="338"/>
      <c r="AE140" s="347"/>
      <c r="AF140" s="345"/>
      <c r="AG140" s="345"/>
      <c r="AH140" s="340"/>
      <c r="AI140" s="340"/>
      <c r="AJ140" s="345"/>
      <c r="AK140" s="346"/>
      <c r="AL140" s="338"/>
      <c r="AM140" s="347"/>
      <c r="AN140" s="345"/>
      <c r="AO140" s="345"/>
      <c r="AP140" s="340"/>
      <c r="AQ140" s="340"/>
      <c r="AR140" s="345"/>
      <c r="AS140" s="346"/>
      <c r="AT140" s="338"/>
      <c r="AU140" s="347"/>
      <c r="AV140" s="345"/>
      <c r="AW140" s="345"/>
      <c r="AX140" s="340"/>
      <c r="AY140" s="340"/>
      <c r="AZ140" s="345"/>
      <c r="BA140" s="346"/>
      <c r="BB140" s="338"/>
      <c r="BC140" s="347"/>
      <c r="BD140" s="345"/>
      <c r="BE140" s="345"/>
      <c r="BF140" s="340"/>
      <c r="BG140" s="340"/>
      <c r="BH140" s="345"/>
      <c r="BI140" s="346"/>
      <c r="BJ140" s="338"/>
      <c r="BK140" s="347"/>
      <c r="BL140" s="345"/>
      <c r="BM140" s="345"/>
      <c r="BN140" s="340"/>
      <c r="BO140" s="340"/>
      <c r="BP140" s="345"/>
      <c r="BQ140" s="346"/>
      <c r="BR140" s="338"/>
      <c r="BS140" s="347"/>
      <c r="BT140" s="345"/>
      <c r="BU140" s="345"/>
      <c r="BV140" s="340"/>
      <c r="BW140" s="340"/>
      <c r="BX140" s="345"/>
      <c r="BY140" s="346"/>
      <c r="BZ140" s="338"/>
      <c r="CA140" s="347"/>
      <c r="CB140" s="345"/>
      <c r="CC140" s="345"/>
      <c r="CD140" s="340"/>
      <c r="CE140" s="340"/>
      <c r="CF140" s="345"/>
      <c r="CG140" s="346"/>
      <c r="CH140" s="338"/>
      <c r="CI140" s="347"/>
      <c r="CJ140" s="345"/>
      <c r="CK140" s="345"/>
      <c r="CL140" s="340"/>
      <c r="CM140" s="340"/>
      <c r="CN140" s="345"/>
      <c r="CO140" s="346"/>
      <c r="CP140" s="338"/>
      <c r="CQ140" s="347"/>
      <c r="CR140" s="345"/>
      <c r="CS140" s="345"/>
      <c r="CT140" s="340"/>
      <c r="CU140" s="340"/>
      <c r="CV140" s="345"/>
      <c r="CW140" s="346"/>
      <c r="CX140" s="338"/>
      <c r="CY140" s="347"/>
      <c r="CZ140" s="345"/>
      <c r="DA140" s="345"/>
      <c r="DB140" s="340"/>
      <c r="DC140" s="340"/>
      <c r="DD140" s="345"/>
      <c r="DE140" s="346"/>
      <c r="DF140" s="338"/>
      <c r="DG140" s="347"/>
      <c r="DH140" s="345"/>
      <c r="DI140" s="345"/>
      <c r="DJ140" s="340"/>
      <c r="DK140" s="340"/>
      <c r="DL140" s="345"/>
      <c r="DM140" s="346"/>
      <c r="DN140" s="338"/>
      <c r="DO140" s="347"/>
      <c r="DP140" s="345"/>
      <c r="DQ140" s="345"/>
      <c r="DR140" s="340"/>
      <c r="DS140" s="340"/>
      <c r="DT140" s="345"/>
      <c r="DU140" s="346"/>
      <c r="DV140" s="338"/>
      <c r="DW140" s="347"/>
      <c r="DX140" s="345"/>
      <c r="DY140" s="345"/>
      <c r="DZ140" s="340"/>
      <c r="EA140" s="340"/>
      <c r="EB140" s="345"/>
      <c r="EC140" s="346"/>
      <c r="ED140" s="338"/>
      <c r="EE140" s="347"/>
      <c r="EF140" s="345"/>
      <c r="EG140" s="345"/>
      <c r="EH140" s="340"/>
      <c r="EI140" s="340"/>
      <c r="EJ140" s="345"/>
      <c r="EK140" s="346"/>
      <c r="EL140" s="338"/>
      <c r="EM140" s="347"/>
      <c r="EN140" s="345"/>
      <c r="EO140" s="345"/>
      <c r="EP140" s="340"/>
      <c r="EQ140" s="340"/>
      <c r="ER140" s="345"/>
      <c r="ES140" s="346"/>
      <c r="ET140" s="338"/>
      <c r="EU140" s="347"/>
      <c r="EV140" s="345"/>
      <c r="EW140" s="345"/>
      <c r="EX140" s="340"/>
      <c r="EY140" s="340"/>
      <c r="EZ140" s="345"/>
      <c r="FA140" s="346"/>
      <c r="FB140" s="338"/>
      <c r="FC140" s="347"/>
      <c r="FD140" s="345"/>
      <c r="FE140" s="345"/>
      <c r="FF140" s="340"/>
      <c r="FG140" s="340"/>
      <c r="FH140" s="345"/>
      <c r="FI140" s="346"/>
      <c r="FJ140" s="338"/>
      <c r="FK140" s="347"/>
      <c r="FL140" s="345"/>
      <c r="FM140" s="345"/>
      <c r="FN140" s="340"/>
      <c r="FO140" s="340"/>
      <c r="FP140" s="345"/>
      <c r="FQ140" s="346"/>
      <c r="FR140" s="338"/>
      <c r="FS140" s="347"/>
      <c r="FT140" s="345"/>
      <c r="FU140" s="345"/>
      <c r="FV140" s="340"/>
      <c r="FW140" s="340"/>
      <c r="FX140" s="345"/>
      <c r="FY140" s="346"/>
      <c r="FZ140" s="338"/>
      <c r="GA140" s="347"/>
      <c r="GB140" s="345"/>
      <c r="GC140" s="345"/>
      <c r="GD140" s="340"/>
      <c r="GE140" s="340"/>
      <c r="GF140" s="345"/>
      <c r="GG140" s="346"/>
      <c r="GH140" s="338"/>
      <c r="GI140" s="347"/>
      <c r="GJ140" s="345"/>
      <c r="GK140" s="345"/>
      <c r="GL140" s="340"/>
      <c r="GM140" s="340"/>
      <c r="GN140" s="345"/>
      <c r="GO140" s="346"/>
      <c r="GP140" s="338"/>
      <c r="GQ140" s="347"/>
      <c r="GR140" s="345"/>
      <c r="GS140" s="345"/>
      <c r="GT140" s="340"/>
      <c r="GU140" s="340"/>
      <c r="GV140" s="345"/>
      <c r="GW140" s="346"/>
      <c r="GX140" s="338"/>
      <c r="GY140" s="347"/>
      <c r="GZ140" s="345"/>
      <c r="HA140" s="345"/>
      <c r="HB140" s="340"/>
      <c r="HC140" s="340"/>
      <c r="HD140" s="345"/>
      <c r="HE140" s="346"/>
      <c r="HF140" s="338"/>
      <c r="HG140" s="347"/>
      <c r="HH140" s="345"/>
      <c r="HI140" s="345"/>
      <c r="HJ140" s="340"/>
      <c r="HK140" s="340"/>
      <c r="HL140" s="345"/>
      <c r="HM140" s="346"/>
      <c r="HN140" s="338"/>
      <c r="HO140" s="347"/>
      <c r="HP140" s="345"/>
      <c r="HQ140" s="345"/>
      <c r="HR140" s="340"/>
      <c r="HS140" s="340"/>
      <c r="HT140" s="345"/>
      <c r="HU140" s="346"/>
      <c r="HV140" s="338"/>
      <c r="HW140" s="347"/>
      <c r="HX140" s="345"/>
      <c r="HY140" s="345"/>
      <c r="HZ140" s="340"/>
      <c r="IA140" s="340"/>
      <c r="IB140" s="345"/>
      <c r="IC140" s="346"/>
      <c r="ID140" s="338"/>
      <c r="IE140" s="347"/>
      <c r="IF140" s="345"/>
      <c r="IG140" s="345"/>
      <c r="IH140" s="340"/>
      <c r="II140" s="340"/>
      <c r="IJ140" s="345"/>
      <c r="IK140" s="346"/>
      <c r="IL140" s="338"/>
      <c r="IM140" s="347"/>
      <c r="IN140" s="345"/>
      <c r="IO140" s="345"/>
      <c r="IP140" s="340"/>
      <c r="IQ140" s="340"/>
      <c r="IR140" s="345"/>
      <c r="IS140" s="346"/>
      <c r="IT140" s="338"/>
      <c r="IU140" s="347"/>
    </row>
    <row r="141" spans="1:11" s="299" customFormat="1" ht="51">
      <c r="A141" s="292" t="s">
        <v>451</v>
      </c>
      <c r="B141" s="293" t="s">
        <v>452</v>
      </c>
      <c r="C141" s="397" t="s">
        <v>453</v>
      </c>
      <c r="D141" s="398" t="s">
        <v>454</v>
      </c>
      <c r="E141" s="399" t="s">
        <v>455</v>
      </c>
      <c r="F141" s="397" t="s">
        <v>456</v>
      </c>
      <c r="G141" s="400"/>
      <c r="H141" s="349"/>
      <c r="J141" s="399" t="s">
        <v>457</v>
      </c>
      <c r="K141" s="397" t="s">
        <v>458</v>
      </c>
    </row>
    <row r="142" spans="1:253" s="306" customFormat="1" ht="79.5" customHeight="1">
      <c r="A142" s="300">
        <v>4.01</v>
      </c>
      <c r="B142" s="236" t="s">
        <v>717</v>
      </c>
      <c r="C142" s="312"/>
      <c r="D142" s="401"/>
      <c r="E142" s="381"/>
      <c r="F142" s="381"/>
      <c r="G142" s="402"/>
      <c r="H142" s="326"/>
      <c r="I142" s="310"/>
      <c r="J142" s="327"/>
      <c r="K142" s="312"/>
      <c r="L142" s="307"/>
      <c r="M142" s="308"/>
      <c r="N142" s="309"/>
      <c r="O142" s="309"/>
      <c r="P142" s="310"/>
      <c r="Q142" s="310"/>
      <c r="R142" s="309"/>
      <c r="S142" s="311"/>
      <c r="T142" s="307"/>
      <c r="U142" s="308"/>
      <c r="V142" s="309"/>
      <c r="W142" s="309"/>
      <c r="X142" s="310"/>
      <c r="Y142" s="310"/>
      <c r="Z142" s="309"/>
      <c r="AA142" s="311"/>
      <c r="AB142" s="307"/>
      <c r="AC142" s="308"/>
      <c r="AD142" s="309"/>
      <c r="AE142" s="309"/>
      <c r="AF142" s="310"/>
      <c r="AG142" s="310"/>
      <c r="AH142" s="309"/>
      <c r="AI142" s="311"/>
      <c r="AJ142" s="307"/>
      <c r="AK142" s="308"/>
      <c r="AL142" s="309"/>
      <c r="AM142" s="309"/>
      <c r="AN142" s="310"/>
      <c r="AO142" s="310"/>
      <c r="AP142" s="309"/>
      <c r="AQ142" s="311"/>
      <c r="AR142" s="307"/>
      <c r="AS142" s="308"/>
      <c r="AT142" s="309"/>
      <c r="AU142" s="309"/>
      <c r="AV142" s="310"/>
      <c r="AW142" s="310"/>
      <c r="AX142" s="309"/>
      <c r="AY142" s="311"/>
      <c r="AZ142" s="307"/>
      <c r="BA142" s="308"/>
      <c r="BB142" s="309"/>
      <c r="BC142" s="309"/>
      <c r="BD142" s="310"/>
      <c r="BE142" s="310"/>
      <c r="BF142" s="309"/>
      <c r="BG142" s="311"/>
      <c r="BH142" s="307"/>
      <c r="BI142" s="308"/>
      <c r="BJ142" s="309"/>
      <c r="BK142" s="309"/>
      <c r="BL142" s="310"/>
      <c r="BM142" s="310"/>
      <c r="BN142" s="309"/>
      <c r="BO142" s="311"/>
      <c r="BP142" s="307"/>
      <c r="BQ142" s="308"/>
      <c r="BR142" s="309"/>
      <c r="BS142" s="309"/>
      <c r="BT142" s="310"/>
      <c r="BU142" s="310"/>
      <c r="BV142" s="309"/>
      <c r="BW142" s="311"/>
      <c r="BX142" s="307"/>
      <c r="BY142" s="308"/>
      <c r="BZ142" s="309"/>
      <c r="CA142" s="309"/>
      <c r="CB142" s="310"/>
      <c r="CC142" s="310"/>
      <c r="CD142" s="309"/>
      <c r="CE142" s="311"/>
      <c r="CF142" s="307"/>
      <c r="CG142" s="308"/>
      <c r="CH142" s="309"/>
      <c r="CI142" s="309"/>
      <c r="CJ142" s="310"/>
      <c r="CK142" s="310"/>
      <c r="CL142" s="309"/>
      <c r="CM142" s="311"/>
      <c r="CN142" s="307"/>
      <c r="CO142" s="308"/>
      <c r="CP142" s="309"/>
      <c r="CQ142" s="309"/>
      <c r="CR142" s="310"/>
      <c r="CS142" s="310"/>
      <c r="CT142" s="309"/>
      <c r="CU142" s="311"/>
      <c r="CV142" s="307"/>
      <c r="CW142" s="308"/>
      <c r="CX142" s="309"/>
      <c r="CY142" s="309"/>
      <c r="CZ142" s="310"/>
      <c r="DA142" s="310"/>
      <c r="DB142" s="309"/>
      <c r="DC142" s="311"/>
      <c r="DD142" s="307"/>
      <c r="DE142" s="308"/>
      <c r="DF142" s="309"/>
      <c r="DG142" s="309"/>
      <c r="DH142" s="310"/>
      <c r="DI142" s="310"/>
      <c r="DJ142" s="309"/>
      <c r="DK142" s="311"/>
      <c r="DL142" s="307"/>
      <c r="DM142" s="308"/>
      <c r="DN142" s="309"/>
      <c r="DO142" s="309"/>
      <c r="DP142" s="310"/>
      <c r="DQ142" s="310"/>
      <c r="DR142" s="309"/>
      <c r="DS142" s="311"/>
      <c r="DT142" s="307"/>
      <c r="DU142" s="308"/>
      <c r="DV142" s="309"/>
      <c r="DW142" s="309"/>
      <c r="DX142" s="310"/>
      <c r="DY142" s="310"/>
      <c r="DZ142" s="309"/>
      <c r="EA142" s="311"/>
      <c r="EB142" s="307"/>
      <c r="EC142" s="308"/>
      <c r="ED142" s="309"/>
      <c r="EE142" s="309"/>
      <c r="EF142" s="310"/>
      <c r="EG142" s="310"/>
      <c r="EH142" s="309"/>
      <c r="EI142" s="311"/>
      <c r="EJ142" s="307"/>
      <c r="EK142" s="308"/>
      <c r="EL142" s="309"/>
      <c r="EM142" s="309"/>
      <c r="EN142" s="310"/>
      <c r="EO142" s="310"/>
      <c r="EP142" s="309"/>
      <c r="EQ142" s="311"/>
      <c r="ER142" s="307"/>
      <c r="ES142" s="308"/>
      <c r="ET142" s="309"/>
      <c r="EU142" s="309"/>
      <c r="EV142" s="310"/>
      <c r="EW142" s="310"/>
      <c r="EX142" s="309"/>
      <c r="EY142" s="311"/>
      <c r="EZ142" s="307"/>
      <c r="FA142" s="308"/>
      <c r="FB142" s="309"/>
      <c r="FC142" s="309"/>
      <c r="FD142" s="310"/>
      <c r="FE142" s="310"/>
      <c r="FF142" s="309"/>
      <c r="FG142" s="311"/>
      <c r="FH142" s="307"/>
      <c r="FI142" s="308"/>
      <c r="FJ142" s="309"/>
      <c r="FK142" s="309"/>
      <c r="FL142" s="310"/>
      <c r="FM142" s="310"/>
      <c r="FN142" s="309"/>
      <c r="FO142" s="311"/>
      <c r="FP142" s="307"/>
      <c r="FQ142" s="308"/>
      <c r="FR142" s="309"/>
      <c r="FS142" s="309"/>
      <c r="FT142" s="310"/>
      <c r="FU142" s="310"/>
      <c r="FV142" s="309"/>
      <c r="FW142" s="311"/>
      <c r="FX142" s="307"/>
      <c r="FY142" s="308"/>
      <c r="FZ142" s="309"/>
      <c r="GA142" s="309"/>
      <c r="GB142" s="310"/>
      <c r="GC142" s="310"/>
      <c r="GD142" s="309"/>
      <c r="GE142" s="311"/>
      <c r="GF142" s="307"/>
      <c r="GG142" s="308"/>
      <c r="GH142" s="309"/>
      <c r="GI142" s="309"/>
      <c r="GJ142" s="310"/>
      <c r="GK142" s="310"/>
      <c r="GL142" s="309"/>
      <c r="GM142" s="311"/>
      <c r="GN142" s="307"/>
      <c r="GO142" s="308"/>
      <c r="GP142" s="309"/>
      <c r="GQ142" s="309"/>
      <c r="GR142" s="310"/>
      <c r="GS142" s="310"/>
      <c r="GT142" s="309"/>
      <c r="GU142" s="311"/>
      <c r="GV142" s="307"/>
      <c r="GW142" s="308"/>
      <c r="GX142" s="309"/>
      <c r="GY142" s="309"/>
      <c r="GZ142" s="310"/>
      <c r="HA142" s="310"/>
      <c r="HB142" s="309"/>
      <c r="HC142" s="311"/>
      <c r="HD142" s="307"/>
      <c r="HE142" s="308"/>
      <c r="HF142" s="309"/>
      <c r="HG142" s="309"/>
      <c r="HH142" s="310"/>
      <c r="HI142" s="310"/>
      <c r="HJ142" s="309"/>
      <c r="HK142" s="311"/>
      <c r="HL142" s="307"/>
      <c r="HM142" s="308"/>
      <c r="HN142" s="309"/>
      <c r="HO142" s="309"/>
      <c r="HP142" s="310"/>
      <c r="HQ142" s="310"/>
      <c r="HR142" s="309"/>
      <c r="HS142" s="311"/>
      <c r="HT142" s="307"/>
      <c r="HU142" s="308"/>
      <c r="HV142" s="309"/>
      <c r="HW142" s="309"/>
      <c r="HX142" s="310"/>
      <c r="HY142" s="310"/>
      <c r="HZ142" s="309"/>
      <c r="IA142" s="311"/>
      <c r="IB142" s="307"/>
      <c r="IC142" s="308"/>
      <c r="ID142" s="309"/>
      <c r="IE142" s="309"/>
      <c r="IF142" s="310"/>
      <c r="IG142" s="310"/>
      <c r="IH142" s="309"/>
      <c r="II142" s="311"/>
      <c r="IJ142" s="307"/>
      <c r="IK142" s="308"/>
      <c r="IL142" s="309"/>
      <c r="IM142" s="309"/>
      <c r="IN142" s="310"/>
      <c r="IO142" s="310"/>
      <c r="IP142" s="309"/>
      <c r="IQ142" s="311"/>
      <c r="IR142" s="307"/>
      <c r="IS142" s="308"/>
    </row>
    <row r="143" spans="1:253" s="306" customFormat="1" ht="39">
      <c r="A143" s="300"/>
      <c r="B143" s="366" t="s">
        <v>531</v>
      </c>
      <c r="C143" s="312"/>
      <c r="D143" s="401"/>
      <c r="E143" s="381"/>
      <c r="F143" s="381"/>
      <c r="G143" s="402"/>
      <c r="H143" s="326"/>
      <c r="I143" s="310"/>
      <c r="J143" s="327"/>
      <c r="K143" s="312"/>
      <c r="L143" s="307"/>
      <c r="M143" s="308"/>
      <c r="N143" s="309"/>
      <c r="O143" s="309"/>
      <c r="P143" s="310"/>
      <c r="Q143" s="310"/>
      <c r="R143" s="309"/>
      <c r="S143" s="311"/>
      <c r="T143" s="307"/>
      <c r="U143" s="308"/>
      <c r="V143" s="309"/>
      <c r="W143" s="309"/>
      <c r="X143" s="310"/>
      <c r="Y143" s="310"/>
      <c r="Z143" s="309"/>
      <c r="AA143" s="311"/>
      <c r="AB143" s="307"/>
      <c r="AC143" s="308"/>
      <c r="AD143" s="309"/>
      <c r="AE143" s="309"/>
      <c r="AF143" s="310"/>
      <c r="AG143" s="310"/>
      <c r="AH143" s="309"/>
      <c r="AI143" s="311"/>
      <c r="AJ143" s="307"/>
      <c r="AK143" s="308"/>
      <c r="AL143" s="309"/>
      <c r="AM143" s="309"/>
      <c r="AN143" s="310"/>
      <c r="AO143" s="310"/>
      <c r="AP143" s="309"/>
      <c r="AQ143" s="311"/>
      <c r="AR143" s="307"/>
      <c r="AS143" s="308"/>
      <c r="AT143" s="309"/>
      <c r="AU143" s="309"/>
      <c r="AV143" s="310"/>
      <c r="AW143" s="310"/>
      <c r="AX143" s="309"/>
      <c r="AY143" s="311"/>
      <c r="AZ143" s="307"/>
      <c r="BA143" s="308"/>
      <c r="BB143" s="309"/>
      <c r="BC143" s="309"/>
      <c r="BD143" s="310"/>
      <c r="BE143" s="310"/>
      <c r="BF143" s="309"/>
      <c r="BG143" s="311"/>
      <c r="BH143" s="307"/>
      <c r="BI143" s="308"/>
      <c r="BJ143" s="309"/>
      <c r="BK143" s="309"/>
      <c r="BL143" s="310"/>
      <c r="BM143" s="310"/>
      <c r="BN143" s="309"/>
      <c r="BO143" s="311"/>
      <c r="BP143" s="307"/>
      <c r="BQ143" s="308"/>
      <c r="BR143" s="309"/>
      <c r="BS143" s="309"/>
      <c r="BT143" s="310"/>
      <c r="BU143" s="310"/>
      <c r="BV143" s="309"/>
      <c r="BW143" s="311"/>
      <c r="BX143" s="307"/>
      <c r="BY143" s="308"/>
      <c r="BZ143" s="309"/>
      <c r="CA143" s="309"/>
      <c r="CB143" s="310"/>
      <c r="CC143" s="310"/>
      <c r="CD143" s="309"/>
      <c r="CE143" s="311"/>
      <c r="CF143" s="307"/>
      <c r="CG143" s="308"/>
      <c r="CH143" s="309"/>
      <c r="CI143" s="309"/>
      <c r="CJ143" s="310"/>
      <c r="CK143" s="310"/>
      <c r="CL143" s="309"/>
      <c r="CM143" s="311"/>
      <c r="CN143" s="307"/>
      <c r="CO143" s="308"/>
      <c r="CP143" s="309"/>
      <c r="CQ143" s="309"/>
      <c r="CR143" s="310"/>
      <c r="CS143" s="310"/>
      <c r="CT143" s="309"/>
      <c r="CU143" s="311"/>
      <c r="CV143" s="307"/>
      <c r="CW143" s="308"/>
      <c r="CX143" s="309"/>
      <c r="CY143" s="309"/>
      <c r="CZ143" s="310"/>
      <c r="DA143" s="310"/>
      <c r="DB143" s="309"/>
      <c r="DC143" s="311"/>
      <c r="DD143" s="307"/>
      <c r="DE143" s="308"/>
      <c r="DF143" s="309"/>
      <c r="DG143" s="309"/>
      <c r="DH143" s="310"/>
      <c r="DI143" s="310"/>
      <c r="DJ143" s="309"/>
      <c r="DK143" s="311"/>
      <c r="DL143" s="307"/>
      <c r="DM143" s="308"/>
      <c r="DN143" s="309"/>
      <c r="DO143" s="309"/>
      <c r="DP143" s="310"/>
      <c r="DQ143" s="310"/>
      <c r="DR143" s="309"/>
      <c r="DS143" s="311"/>
      <c r="DT143" s="307"/>
      <c r="DU143" s="308"/>
      <c r="DV143" s="309"/>
      <c r="DW143" s="309"/>
      <c r="DX143" s="310"/>
      <c r="DY143" s="310"/>
      <c r="DZ143" s="309"/>
      <c r="EA143" s="311"/>
      <c r="EB143" s="307"/>
      <c r="EC143" s="308"/>
      <c r="ED143" s="309"/>
      <c r="EE143" s="309"/>
      <c r="EF143" s="310"/>
      <c r="EG143" s="310"/>
      <c r="EH143" s="309"/>
      <c r="EI143" s="311"/>
      <c r="EJ143" s="307"/>
      <c r="EK143" s="308"/>
      <c r="EL143" s="309"/>
      <c r="EM143" s="309"/>
      <c r="EN143" s="310"/>
      <c r="EO143" s="310"/>
      <c r="EP143" s="309"/>
      <c r="EQ143" s="311"/>
      <c r="ER143" s="307"/>
      <c r="ES143" s="308"/>
      <c r="ET143" s="309"/>
      <c r="EU143" s="309"/>
      <c r="EV143" s="310"/>
      <c r="EW143" s="310"/>
      <c r="EX143" s="309"/>
      <c r="EY143" s="311"/>
      <c r="EZ143" s="307"/>
      <c r="FA143" s="308"/>
      <c r="FB143" s="309"/>
      <c r="FC143" s="309"/>
      <c r="FD143" s="310"/>
      <c r="FE143" s="310"/>
      <c r="FF143" s="309"/>
      <c r="FG143" s="311"/>
      <c r="FH143" s="307"/>
      <c r="FI143" s="308"/>
      <c r="FJ143" s="309"/>
      <c r="FK143" s="309"/>
      <c r="FL143" s="310"/>
      <c r="FM143" s="310"/>
      <c r="FN143" s="309"/>
      <c r="FO143" s="311"/>
      <c r="FP143" s="307"/>
      <c r="FQ143" s="308"/>
      <c r="FR143" s="309"/>
      <c r="FS143" s="309"/>
      <c r="FT143" s="310"/>
      <c r="FU143" s="310"/>
      <c r="FV143" s="309"/>
      <c r="FW143" s="311"/>
      <c r="FX143" s="307"/>
      <c r="FY143" s="308"/>
      <c r="FZ143" s="309"/>
      <c r="GA143" s="309"/>
      <c r="GB143" s="310"/>
      <c r="GC143" s="310"/>
      <c r="GD143" s="309"/>
      <c r="GE143" s="311"/>
      <c r="GF143" s="307"/>
      <c r="GG143" s="308"/>
      <c r="GH143" s="309"/>
      <c r="GI143" s="309"/>
      <c r="GJ143" s="310"/>
      <c r="GK143" s="310"/>
      <c r="GL143" s="309"/>
      <c r="GM143" s="311"/>
      <c r="GN143" s="307"/>
      <c r="GO143" s="308"/>
      <c r="GP143" s="309"/>
      <c r="GQ143" s="309"/>
      <c r="GR143" s="310"/>
      <c r="GS143" s="310"/>
      <c r="GT143" s="309"/>
      <c r="GU143" s="311"/>
      <c r="GV143" s="307"/>
      <c r="GW143" s="308"/>
      <c r="GX143" s="309"/>
      <c r="GY143" s="309"/>
      <c r="GZ143" s="310"/>
      <c r="HA143" s="310"/>
      <c r="HB143" s="309"/>
      <c r="HC143" s="311"/>
      <c r="HD143" s="307"/>
      <c r="HE143" s="308"/>
      <c r="HF143" s="309"/>
      <c r="HG143" s="309"/>
      <c r="HH143" s="310"/>
      <c r="HI143" s="310"/>
      <c r="HJ143" s="309"/>
      <c r="HK143" s="311"/>
      <c r="HL143" s="307"/>
      <c r="HM143" s="308"/>
      <c r="HN143" s="309"/>
      <c r="HO143" s="309"/>
      <c r="HP143" s="310"/>
      <c r="HQ143" s="310"/>
      <c r="HR143" s="309"/>
      <c r="HS143" s="311"/>
      <c r="HT143" s="307"/>
      <c r="HU143" s="308"/>
      <c r="HV143" s="309"/>
      <c r="HW143" s="309"/>
      <c r="HX143" s="310"/>
      <c r="HY143" s="310"/>
      <c r="HZ143" s="309"/>
      <c r="IA143" s="311"/>
      <c r="IB143" s="307"/>
      <c r="IC143" s="308"/>
      <c r="ID143" s="309"/>
      <c r="IE143" s="309"/>
      <c r="IF143" s="310"/>
      <c r="IG143" s="310"/>
      <c r="IH143" s="309"/>
      <c r="II143" s="311"/>
      <c r="IJ143" s="307"/>
      <c r="IK143" s="308"/>
      <c r="IL143" s="309"/>
      <c r="IM143" s="309"/>
      <c r="IN143" s="310"/>
      <c r="IO143" s="310"/>
      <c r="IP143" s="309"/>
      <c r="IQ143" s="311"/>
      <c r="IR143" s="307"/>
      <c r="IS143" s="308"/>
    </row>
    <row r="144" spans="1:253" s="306" customFormat="1" ht="25.5">
      <c r="A144" s="300"/>
      <c r="B144" s="403" t="s">
        <v>532</v>
      </c>
      <c r="C144" s="312"/>
      <c r="D144" s="401"/>
      <c r="E144" s="381"/>
      <c r="F144" s="381"/>
      <c r="G144" s="402"/>
      <c r="H144" s="326"/>
      <c r="I144" s="310"/>
      <c r="J144" s="327"/>
      <c r="K144" s="312"/>
      <c r="L144" s="307"/>
      <c r="M144" s="308"/>
      <c r="N144" s="309"/>
      <c r="O144" s="309"/>
      <c r="P144" s="310"/>
      <c r="Q144" s="310"/>
      <c r="R144" s="309"/>
      <c r="S144" s="311"/>
      <c r="T144" s="307"/>
      <c r="U144" s="308"/>
      <c r="V144" s="309"/>
      <c r="W144" s="309"/>
      <c r="X144" s="310"/>
      <c r="Y144" s="310"/>
      <c r="Z144" s="309"/>
      <c r="AA144" s="311"/>
      <c r="AB144" s="307"/>
      <c r="AC144" s="308"/>
      <c r="AD144" s="309"/>
      <c r="AE144" s="309"/>
      <c r="AF144" s="310"/>
      <c r="AG144" s="310"/>
      <c r="AH144" s="309"/>
      <c r="AI144" s="311"/>
      <c r="AJ144" s="307"/>
      <c r="AK144" s="308"/>
      <c r="AL144" s="309"/>
      <c r="AM144" s="309"/>
      <c r="AN144" s="310"/>
      <c r="AO144" s="310"/>
      <c r="AP144" s="309"/>
      <c r="AQ144" s="311"/>
      <c r="AR144" s="307"/>
      <c r="AS144" s="308"/>
      <c r="AT144" s="309"/>
      <c r="AU144" s="309"/>
      <c r="AV144" s="310"/>
      <c r="AW144" s="310"/>
      <c r="AX144" s="309"/>
      <c r="AY144" s="311"/>
      <c r="AZ144" s="307"/>
      <c r="BA144" s="308"/>
      <c r="BB144" s="309"/>
      <c r="BC144" s="309"/>
      <c r="BD144" s="310"/>
      <c r="BE144" s="310"/>
      <c r="BF144" s="309"/>
      <c r="BG144" s="311"/>
      <c r="BH144" s="307"/>
      <c r="BI144" s="308"/>
      <c r="BJ144" s="309"/>
      <c r="BK144" s="309"/>
      <c r="BL144" s="310"/>
      <c r="BM144" s="310"/>
      <c r="BN144" s="309"/>
      <c r="BO144" s="311"/>
      <c r="BP144" s="307"/>
      <c r="BQ144" s="308"/>
      <c r="BR144" s="309"/>
      <c r="BS144" s="309"/>
      <c r="BT144" s="310"/>
      <c r="BU144" s="310"/>
      <c r="BV144" s="309"/>
      <c r="BW144" s="311"/>
      <c r="BX144" s="307"/>
      <c r="BY144" s="308"/>
      <c r="BZ144" s="309"/>
      <c r="CA144" s="309"/>
      <c r="CB144" s="310"/>
      <c r="CC144" s="310"/>
      <c r="CD144" s="309"/>
      <c r="CE144" s="311"/>
      <c r="CF144" s="307"/>
      <c r="CG144" s="308"/>
      <c r="CH144" s="309"/>
      <c r="CI144" s="309"/>
      <c r="CJ144" s="310"/>
      <c r="CK144" s="310"/>
      <c r="CL144" s="309"/>
      <c r="CM144" s="311"/>
      <c r="CN144" s="307"/>
      <c r="CO144" s="308"/>
      <c r="CP144" s="309"/>
      <c r="CQ144" s="309"/>
      <c r="CR144" s="310"/>
      <c r="CS144" s="310"/>
      <c r="CT144" s="309"/>
      <c r="CU144" s="311"/>
      <c r="CV144" s="307"/>
      <c r="CW144" s="308"/>
      <c r="CX144" s="309"/>
      <c r="CY144" s="309"/>
      <c r="CZ144" s="310"/>
      <c r="DA144" s="310"/>
      <c r="DB144" s="309"/>
      <c r="DC144" s="311"/>
      <c r="DD144" s="307"/>
      <c r="DE144" s="308"/>
      <c r="DF144" s="309"/>
      <c r="DG144" s="309"/>
      <c r="DH144" s="310"/>
      <c r="DI144" s="310"/>
      <c r="DJ144" s="309"/>
      <c r="DK144" s="311"/>
      <c r="DL144" s="307"/>
      <c r="DM144" s="308"/>
      <c r="DN144" s="309"/>
      <c r="DO144" s="309"/>
      <c r="DP144" s="310"/>
      <c r="DQ144" s="310"/>
      <c r="DR144" s="309"/>
      <c r="DS144" s="311"/>
      <c r="DT144" s="307"/>
      <c r="DU144" s="308"/>
      <c r="DV144" s="309"/>
      <c r="DW144" s="309"/>
      <c r="DX144" s="310"/>
      <c r="DY144" s="310"/>
      <c r="DZ144" s="309"/>
      <c r="EA144" s="311"/>
      <c r="EB144" s="307"/>
      <c r="EC144" s="308"/>
      <c r="ED144" s="309"/>
      <c r="EE144" s="309"/>
      <c r="EF144" s="310"/>
      <c r="EG144" s="310"/>
      <c r="EH144" s="309"/>
      <c r="EI144" s="311"/>
      <c r="EJ144" s="307"/>
      <c r="EK144" s="308"/>
      <c r="EL144" s="309"/>
      <c r="EM144" s="309"/>
      <c r="EN144" s="310"/>
      <c r="EO144" s="310"/>
      <c r="EP144" s="309"/>
      <c r="EQ144" s="311"/>
      <c r="ER144" s="307"/>
      <c r="ES144" s="308"/>
      <c r="ET144" s="309"/>
      <c r="EU144" s="309"/>
      <c r="EV144" s="310"/>
      <c r="EW144" s="310"/>
      <c r="EX144" s="309"/>
      <c r="EY144" s="311"/>
      <c r="EZ144" s="307"/>
      <c r="FA144" s="308"/>
      <c r="FB144" s="309"/>
      <c r="FC144" s="309"/>
      <c r="FD144" s="310"/>
      <c r="FE144" s="310"/>
      <c r="FF144" s="309"/>
      <c r="FG144" s="311"/>
      <c r="FH144" s="307"/>
      <c r="FI144" s="308"/>
      <c r="FJ144" s="309"/>
      <c r="FK144" s="309"/>
      <c r="FL144" s="310"/>
      <c r="FM144" s="310"/>
      <c r="FN144" s="309"/>
      <c r="FO144" s="311"/>
      <c r="FP144" s="307"/>
      <c r="FQ144" s="308"/>
      <c r="FR144" s="309"/>
      <c r="FS144" s="309"/>
      <c r="FT144" s="310"/>
      <c r="FU144" s="310"/>
      <c r="FV144" s="309"/>
      <c r="FW144" s="311"/>
      <c r="FX144" s="307"/>
      <c r="FY144" s="308"/>
      <c r="FZ144" s="309"/>
      <c r="GA144" s="309"/>
      <c r="GB144" s="310"/>
      <c r="GC144" s="310"/>
      <c r="GD144" s="309"/>
      <c r="GE144" s="311"/>
      <c r="GF144" s="307"/>
      <c r="GG144" s="308"/>
      <c r="GH144" s="309"/>
      <c r="GI144" s="309"/>
      <c r="GJ144" s="310"/>
      <c r="GK144" s="310"/>
      <c r="GL144" s="309"/>
      <c r="GM144" s="311"/>
      <c r="GN144" s="307"/>
      <c r="GO144" s="308"/>
      <c r="GP144" s="309"/>
      <c r="GQ144" s="309"/>
      <c r="GR144" s="310"/>
      <c r="GS144" s="310"/>
      <c r="GT144" s="309"/>
      <c r="GU144" s="311"/>
      <c r="GV144" s="307"/>
      <c r="GW144" s="308"/>
      <c r="GX144" s="309"/>
      <c r="GY144" s="309"/>
      <c r="GZ144" s="310"/>
      <c r="HA144" s="310"/>
      <c r="HB144" s="309"/>
      <c r="HC144" s="311"/>
      <c r="HD144" s="307"/>
      <c r="HE144" s="308"/>
      <c r="HF144" s="309"/>
      <c r="HG144" s="309"/>
      <c r="HH144" s="310"/>
      <c r="HI144" s="310"/>
      <c r="HJ144" s="309"/>
      <c r="HK144" s="311"/>
      <c r="HL144" s="307"/>
      <c r="HM144" s="308"/>
      <c r="HN144" s="309"/>
      <c r="HO144" s="309"/>
      <c r="HP144" s="310"/>
      <c r="HQ144" s="310"/>
      <c r="HR144" s="309"/>
      <c r="HS144" s="311"/>
      <c r="HT144" s="307"/>
      <c r="HU144" s="308"/>
      <c r="HV144" s="309"/>
      <c r="HW144" s="309"/>
      <c r="HX144" s="310"/>
      <c r="HY144" s="310"/>
      <c r="HZ144" s="309"/>
      <c r="IA144" s="311"/>
      <c r="IB144" s="307"/>
      <c r="IC144" s="308"/>
      <c r="ID144" s="309"/>
      <c r="IE144" s="309"/>
      <c r="IF144" s="310"/>
      <c r="IG144" s="310"/>
      <c r="IH144" s="309"/>
      <c r="II144" s="311"/>
      <c r="IJ144" s="307"/>
      <c r="IK144" s="308"/>
      <c r="IL144" s="309"/>
      <c r="IM144" s="309"/>
      <c r="IN144" s="310"/>
      <c r="IO144" s="310"/>
      <c r="IP144" s="309"/>
      <c r="IQ144" s="311"/>
      <c r="IR144" s="307"/>
      <c r="IS144" s="308"/>
    </row>
    <row r="145" spans="1:253" s="306" customFormat="1" ht="25.5">
      <c r="A145" s="300"/>
      <c r="B145" s="403" t="s">
        <v>533</v>
      </c>
      <c r="C145" s="312"/>
      <c r="D145" s="401"/>
      <c r="E145" s="381"/>
      <c r="F145" s="381"/>
      <c r="G145" s="402"/>
      <c r="H145" s="326"/>
      <c r="I145" s="310"/>
      <c r="J145" s="327"/>
      <c r="K145" s="312"/>
      <c r="L145" s="307"/>
      <c r="M145" s="308"/>
      <c r="N145" s="309"/>
      <c r="O145" s="309"/>
      <c r="P145" s="310"/>
      <c r="Q145" s="310"/>
      <c r="R145" s="309"/>
      <c r="S145" s="311"/>
      <c r="T145" s="307"/>
      <c r="U145" s="308"/>
      <c r="V145" s="309"/>
      <c r="W145" s="309"/>
      <c r="X145" s="310"/>
      <c r="Y145" s="310"/>
      <c r="Z145" s="309"/>
      <c r="AA145" s="311"/>
      <c r="AB145" s="307"/>
      <c r="AC145" s="308"/>
      <c r="AD145" s="309"/>
      <c r="AE145" s="309"/>
      <c r="AF145" s="310"/>
      <c r="AG145" s="310"/>
      <c r="AH145" s="309"/>
      <c r="AI145" s="311"/>
      <c r="AJ145" s="307"/>
      <c r="AK145" s="308"/>
      <c r="AL145" s="309"/>
      <c r="AM145" s="309"/>
      <c r="AN145" s="310"/>
      <c r="AO145" s="310"/>
      <c r="AP145" s="309"/>
      <c r="AQ145" s="311"/>
      <c r="AR145" s="307"/>
      <c r="AS145" s="308"/>
      <c r="AT145" s="309"/>
      <c r="AU145" s="309"/>
      <c r="AV145" s="310"/>
      <c r="AW145" s="310"/>
      <c r="AX145" s="309"/>
      <c r="AY145" s="311"/>
      <c r="AZ145" s="307"/>
      <c r="BA145" s="308"/>
      <c r="BB145" s="309"/>
      <c r="BC145" s="309"/>
      <c r="BD145" s="310"/>
      <c r="BE145" s="310"/>
      <c r="BF145" s="309"/>
      <c r="BG145" s="311"/>
      <c r="BH145" s="307"/>
      <c r="BI145" s="308"/>
      <c r="BJ145" s="309"/>
      <c r="BK145" s="309"/>
      <c r="BL145" s="310"/>
      <c r="BM145" s="310"/>
      <c r="BN145" s="309"/>
      <c r="BO145" s="311"/>
      <c r="BP145" s="307"/>
      <c r="BQ145" s="308"/>
      <c r="BR145" s="309"/>
      <c r="BS145" s="309"/>
      <c r="BT145" s="310"/>
      <c r="BU145" s="310"/>
      <c r="BV145" s="309"/>
      <c r="BW145" s="311"/>
      <c r="BX145" s="307"/>
      <c r="BY145" s="308"/>
      <c r="BZ145" s="309"/>
      <c r="CA145" s="309"/>
      <c r="CB145" s="310"/>
      <c r="CC145" s="310"/>
      <c r="CD145" s="309"/>
      <c r="CE145" s="311"/>
      <c r="CF145" s="307"/>
      <c r="CG145" s="308"/>
      <c r="CH145" s="309"/>
      <c r="CI145" s="309"/>
      <c r="CJ145" s="310"/>
      <c r="CK145" s="310"/>
      <c r="CL145" s="309"/>
      <c r="CM145" s="311"/>
      <c r="CN145" s="307"/>
      <c r="CO145" s="308"/>
      <c r="CP145" s="309"/>
      <c r="CQ145" s="309"/>
      <c r="CR145" s="310"/>
      <c r="CS145" s="310"/>
      <c r="CT145" s="309"/>
      <c r="CU145" s="311"/>
      <c r="CV145" s="307"/>
      <c r="CW145" s="308"/>
      <c r="CX145" s="309"/>
      <c r="CY145" s="309"/>
      <c r="CZ145" s="310"/>
      <c r="DA145" s="310"/>
      <c r="DB145" s="309"/>
      <c r="DC145" s="311"/>
      <c r="DD145" s="307"/>
      <c r="DE145" s="308"/>
      <c r="DF145" s="309"/>
      <c r="DG145" s="309"/>
      <c r="DH145" s="310"/>
      <c r="DI145" s="310"/>
      <c r="DJ145" s="309"/>
      <c r="DK145" s="311"/>
      <c r="DL145" s="307"/>
      <c r="DM145" s="308"/>
      <c r="DN145" s="309"/>
      <c r="DO145" s="309"/>
      <c r="DP145" s="310"/>
      <c r="DQ145" s="310"/>
      <c r="DR145" s="309"/>
      <c r="DS145" s="311"/>
      <c r="DT145" s="307"/>
      <c r="DU145" s="308"/>
      <c r="DV145" s="309"/>
      <c r="DW145" s="309"/>
      <c r="DX145" s="310"/>
      <c r="DY145" s="310"/>
      <c r="DZ145" s="309"/>
      <c r="EA145" s="311"/>
      <c r="EB145" s="307"/>
      <c r="EC145" s="308"/>
      <c r="ED145" s="309"/>
      <c r="EE145" s="309"/>
      <c r="EF145" s="310"/>
      <c r="EG145" s="310"/>
      <c r="EH145" s="309"/>
      <c r="EI145" s="311"/>
      <c r="EJ145" s="307"/>
      <c r="EK145" s="308"/>
      <c r="EL145" s="309"/>
      <c r="EM145" s="309"/>
      <c r="EN145" s="310"/>
      <c r="EO145" s="310"/>
      <c r="EP145" s="309"/>
      <c r="EQ145" s="311"/>
      <c r="ER145" s="307"/>
      <c r="ES145" s="308"/>
      <c r="ET145" s="309"/>
      <c r="EU145" s="309"/>
      <c r="EV145" s="310"/>
      <c r="EW145" s="310"/>
      <c r="EX145" s="309"/>
      <c r="EY145" s="311"/>
      <c r="EZ145" s="307"/>
      <c r="FA145" s="308"/>
      <c r="FB145" s="309"/>
      <c r="FC145" s="309"/>
      <c r="FD145" s="310"/>
      <c r="FE145" s="310"/>
      <c r="FF145" s="309"/>
      <c r="FG145" s="311"/>
      <c r="FH145" s="307"/>
      <c r="FI145" s="308"/>
      <c r="FJ145" s="309"/>
      <c r="FK145" s="309"/>
      <c r="FL145" s="310"/>
      <c r="FM145" s="310"/>
      <c r="FN145" s="309"/>
      <c r="FO145" s="311"/>
      <c r="FP145" s="307"/>
      <c r="FQ145" s="308"/>
      <c r="FR145" s="309"/>
      <c r="FS145" s="309"/>
      <c r="FT145" s="310"/>
      <c r="FU145" s="310"/>
      <c r="FV145" s="309"/>
      <c r="FW145" s="311"/>
      <c r="FX145" s="307"/>
      <c r="FY145" s="308"/>
      <c r="FZ145" s="309"/>
      <c r="GA145" s="309"/>
      <c r="GB145" s="310"/>
      <c r="GC145" s="310"/>
      <c r="GD145" s="309"/>
      <c r="GE145" s="311"/>
      <c r="GF145" s="307"/>
      <c r="GG145" s="308"/>
      <c r="GH145" s="309"/>
      <c r="GI145" s="309"/>
      <c r="GJ145" s="310"/>
      <c r="GK145" s="310"/>
      <c r="GL145" s="309"/>
      <c r="GM145" s="311"/>
      <c r="GN145" s="307"/>
      <c r="GO145" s="308"/>
      <c r="GP145" s="309"/>
      <c r="GQ145" s="309"/>
      <c r="GR145" s="310"/>
      <c r="GS145" s="310"/>
      <c r="GT145" s="309"/>
      <c r="GU145" s="311"/>
      <c r="GV145" s="307"/>
      <c r="GW145" s="308"/>
      <c r="GX145" s="309"/>
      <c r="GY145" s="309"/>
      <c r="GZ145" s="310"/>
      <c r="HA145" s="310"/>
      <c r="HB145" s="309"/>
      <c r="HC145" s="311"/>
      <c r="HD145" s="307"/>
      <c r="HE145" s="308"/>
      <c r="HF145" s="309"/>
      <c r="HG145" s="309"/>
      <c r="HH145" s="310"/>
      <c r="HI145" s="310"/>
      <c r="HJ145" s="309"/>
      <c r="HK145" s="311"/>
      <c r="HL145" s="307"/>
      <c r="HM145" s="308"/>
      <c r="HN145" s="309"/>
      <c r="HO145" s="309"/>
      <c r="HP145" s="310"/>
      <c r="HQ145" s="310"/>
      <c r="HR145" s="309"/>
      <c r="HS145" s="311"/>
      <c r="HT145" s="307"/>
      <c r="HU145" s="308"/>
      <c r="HV145" s="309"/>
      <c r="HW145" s="309"/>
      <c r="HX145" s="310"/>
      <c r="HY145" s="310"/>
      <c r="HZ145" s="309"/>
      <c r="IA145" s="311"/>
      <c r="IB145" s="307"/>
      <c r="IC145" s="308"/>
      <c r="ID145" s="309"/>
      <c r="IE145" s="309"/>
      <c r="IF145" s="310"/>
      <c r="IG145" s="310"/>
      <c r="IH145" s="309"/>
      <c r="II145" s="311"/>
      <c r="IJ145" s="307"/>
      <c r="IK145" s="308"/>
      <c r="IL145" s="309"/>
      <c r="IM145" s="309"/>
      <c r="IN145" s="310"/>
      <c r="IO145" s="310"/>
      <c r="IP145" s="309"/>
      <c r="IQ145" s="311"/>
      <c r="IR145" s="307"/>
      <c r="IS145" s="308"/>
    </row>
    <row r="146" spans="1:253" s="306" customFormat="1" ht="15">
      <c r="A146" s="300"/>
      <c r="B146" s="381" t="s">
        <v>534</v>
      </c>
      <c r="C146" s="312" t="s">
        <v>459</v>
      </c>
      <c r="D146" s="404">
        <f>27.24+16+31.22*2+16.86*2</f>
        <v>139.39999999999998</v>
      </c>
      <c r="E146" s="626">
        <v>0</v>
      </c>
      <c r="F146" s="683">
        <f>D146*E146</f>
        <v>0</v>
      </c>
      <c r="G146" s="644"/>
      <c r="H146" s="623"/>
      <c r="I146" s="624"/>
      <c r="J146" s="625">
        <f>E146*1.2</f>
        <v>0</v>
      </c>
      <c r="K146" s="678">
        <f>D146*J146</f>
        <v>0</v>
      </c>
      <c r="L146" s="307"/>
      <c r="M146" s="308"/>
      <c r="N146" s="309"/>
      <c r="O146" s="309"/>
      <c r="P146" s="310"/>
      <c r="Q146" s="310"/>
      <c r="R146" s="309"/>
      <c r="S146" s="311"/>
      <c r="T146" s="307"/>
      <c r="U146" s="308"/>
      <c r="V146" s="309"/>
      <c r="W146" s="309"/>
      <c r="X146" s="310"/>
      <c r="Y146" s="310"/>
      <c r="Z146" s="309"/>
      <c r="AA146" s="311"/>
      <c r="AB146" s="307"/>
      <c r="AC146" s="308"/>
      <c r="AD146" s="309"/>
      <c r="AE146" s="309"/>
      <c r="AF146" s="310"/>
      <c r="AG146" s="310"/>
      <c r="AH146" s="309"/>
      <c r="AI146" s="311"/>
      <c r="AJ146" s="307"/>
      <c r="AK146" s="308"/>
      <c r="AL146" s="309"/>
      <c r="AM146" s="309"/>
      <c r="AN146" s="310"/>
      <c r="AO146" s="310"/>
      <c r="AP146" s="309"/>
      <c r="AQ146" s="311"/>
      <c r="AR146" s="307"/>
      <c r="AS146" s="308"/>
      <c r="AT146" s="309"/>
      <c r="AU146" s="309"/>
      <c r="AV146" s="310"/>
      <c r="AW146" s="310"/>
      <c r="AX146" s="309"/>
      <c r="AY146" s="311"/>
      <c r="AZ146" s="307"/>
      <c r="BA146" s="308"/>
      <c r="BB146" s="309"/>
      <c r="BC146" s="309"/>
      <c r="BD146" s="310"/>
      <c r="BE146" s="310"/>
      <c r="BF146" s="309"/>
      <c r="BG146" s="311"/>
      <c r="BH146" s="307"/>
      <c r="BI146" s="308"/>
      <c r="BJ146" s="309"/>
      <c r="BK146" s="309"/>
      <c r="BL146" s="310"/>
      <c r="BM146" s="310"/>
      <c r="BN146" s="309"/>
      <c r="BO146" s="311"/>
      <c r="BP146" s="307"/>
      <c r="BQ146" s="308"/>
      <c r="BR146" s="309"/>
      <c r="BS146" s="309"/>
      <c r="BT146" s="310"/>
      <c r="BU146" s="310"/>
      <c r="BV146" s="309"/>
      <c r="BW146" s="311"/>
      <c r="BX146" s="307"/>
      <c r="BY146" s="308"/>
      <c r="BZ146" s="309"/>
      <c r="CA146" s="309"/>
      <c r="CB146" s="310"/>
      <c r="CC146" s="310"/>
      <c r="CD146" s="309"/>
      <c r="CE146" s="311"/>
      <c r="CF146" s="307"/>
      <c r="CG146" s="308"/>
      <c r="CH146" s="309"/>
      <c r="CI146" s="309"/>
      <c r="CJ146" s="310"/>
      <c r="CK146" s="310"/>
      <c r="CL146" s="309"/>
      <c r="CM146" s="311"/>
      <c r="CN146" s="307"/>
      <c r="CO146" s="308"/>
      <c r="CP146" s="309"/>
      <c r="CQ146" s="309"/>
      <c r="CR146" s="310"/>
      <c r="CS146" s="310"/>
      <c r="CT146" s="309"/>
      <c r="CU146" s="311"/>
      <c r="CV146" s="307"/>
      <c r="CW146" s="308"/>
      <c r="CX146" s="309"/>
      <c r="CY146" s="309"/>
      <c r="CZ146" s="310"/>
      <c r="DA146" s="310"/>
      <c r="DB146" s="309"/>
      <c r="DC146" s="311"/>
      <c r="DD146" s="307"/>
      <c r="DE146" s="308"/>
      <c r="DF146" s="309"/>
      <c r="DG146" s="309"/>
      <c r="DH146" s="310"/>
      <c r="DI146" s="310"/>
      <c r="DJ146" s="309"/>
      <c r="DK146" s="311"/>
      <c r="DL146" s="307"/>
      <c r="DM146" s="308"/>
      <c r="DN146" s="309"/>
      <c r="DO146" s="309"/>
      <c r="DP146" s="310"/>
      <c r="DQ146" s="310"/>
      <c r="DR146" s="309"/>
      <c r="DS146" s="311"/>
      <c r="DT146" s="307"/>
      <c r="DU146" s="308"/>
      <c r="DV146" s="309"/>
      <c r="DW146" s="309"/>
      <c r="DX146" s="310"/>
      <c r="DY146" s="310"/>
      <c r="DZ146" s="309"/>
      <c r="EA146" s="311"/>
      <c r="EB146" s="307"/>
      <c r="EC146" s="308"/>
      <c r="ED146" s="309"/>
      <c r="EE146" s="309"/>
      <c r="EF146" s="310"/>
      <c r="EG146" s="310"/>
      <c r="EH146" s="309"/>
      <c r="EI146" s="311"/>
      <c r="EJ146" s="307"/>
      <c r="EK146" s="308"/>
      <c r="EL146" s="309"/>
      <c r="EM146" s="309"/>
      <c r="EN146" s="310"/>
      <c r="EO146" s="310"/>
      <c r="EP146" s="309"/>
      <c r="EQ146" s="311"/>
      <c r="ER146" s="307"/>
      <c r="ES146" s="308"/>
      <c r="ET146" s="309"/>
      <c r="EU146" s="309"/>
      <c r="EV146" s="310"/>
      <c r="EW146" s="310"/>
      <c r="EX146" s="309"/>
      <c r="EY146" s="311"/>
      <c r="EZ146" s="307"/>
      <c r="FA146" s="308"/>
      <c r="FB146" s="309"/>
      <c r="FC146" s="309"/>
      <c r="FD146" s="310"/>
      <c r="FE146" s="310"/>
      <c r="FF146" s="309"/>
      <c r="FG146" s="311"/>
      <c r="FH146" s="307"/>
      <c r="FI146" s="308"/>
      <c r="FJ146" s="309"/>
      <c r="FK146" s="309"/>
      <c r="FL146" s="310"/>
      <c r="FM146" s="310"/>
      <c r="FN146" s="309"/>
      <c r="FO146" s="311"/>
      <c r="FP146" s="307"/>
      <c r="FQ146" s="308"/>
      <c r="FR146" s="309"/>
      <c r="FS146" s="309"/>
      <c r="FT146" s="310"/>
      <c r="FU146" s="310"/>
      <c r="FV146" s="309"/>
      <c r="FW146" s="311"/>
      <c r="FX146" s="307"/>
      <c r="FY146" s="308"/>
      <c r="FZ146" s="309"/>
      <c r="GA146" s="309"/>
      <c r="GB146" s="310"/>
      <c r="GC146" s="310"/>
      <c r="GD146" s="309"/>
      <c r="GE146" s="311"/>
      <c r="GF146" s="307"/>
      <c r="GG146" s="308"/>
      <c r="GH146" s="309"/>
      <c r="GI146" s="309"/>
      <c r="GJ146" s="310"/>
      <c r="GK146" s="310"/>
      <c r="GL146" s="309"/>
      <c r="GM146" s="311"/>
      <c r="GN146" s="307"/>
      <c r="GO146" s="308"/>
      <c r="GP146" s="309"/>
      <c r="GQ146" s="309"/>
      <c r="GR146" s="310"/>
      <c r="GS146" s="310"/>
      <c r="GT146" s="309"/>
      <c r="GU146" s="311"/>
      <c r="GV146" s="307"/>
      <c r="GW146" s="308"/>
      <c r="GX146" s="309"/>
      <c r="GY146" s="309"/>
      <c r="GZ146" s="310"/>
      <c r="HA146" s="310"/>
      <c r="HB146" s="309"/>
      <c r="HC146" s="311"/>
      <c r="HD146" s="307"/>
      <c r="HE146" s="308"/>
      <c r="HF146" s="309"/>
      <c r="HG146" s="309"/>
      <c r="HH146" s="310"/>
      <c r="HI146" s="310"/>
      <c r="HJ146" s="309"/>
      <c r="HK146" s="311"/>
      <c r="HL146" s="307"/>
      <c r="HM146" s="308"/>
      <c r="HN146" s="309"/>
      <c r="HO146" s="309"/>
      <c r="HP146" s="310"/>
      <c r="HQ146" s="310"/>
      <c r="HR146" s="309"/>
      <c r="HS146" s="311"/>
      <c r="HT146" s="307"/>
      <c r="HU146" s="308"/>
      <c r="HV146" s="309"/>
      <c r="HW146" s="309"/>
      <c r="HX146" s="310"/>
      <c r="HY146" s="310"/>
      <c r="HZ146" s="309"/>
      <c r="IA146" s="311"/>
      <c r="IB146" s="307"/>
      <c r="IC146" s="308"/>
      <c r="ID146" s="309"/>
      <c r="IE146" s="309"/>
      <c r="IF146" s="310"/>
      <c r="IG146" s="310"/>
      <c r="IH146" s="309"/>
      <c r="II146" s="311"/>
      <c r="IJ146" s="307"/>
      <c r="IK146" s="308"/>
      <c r="IL146" s="309"/>
      <c r="IM146" s="309"/>
      <c r="IN146" s="310"/>
      <c r="IO146" s="310"/>
      <c r="IP146" s="309"/>
      <c r="IQ146" s="311"/>
      <c r="IR146" s="307"/>
      <c r="IS146" s="308"/>
    </row>
    <row r="147" spans="1:253" s="306" customFormat="1" ht="229.5">
      <c r="A147" s="300">
        <v>4.02</v>
      </c>
      <c r="B147" s="380" t="s">
        <v>718</v>
      </c>
      <c r="C147" s="381"/>
      <c r="D147" s="382"/>
      <c r="E147" s="643"/>
      <c r="F147" s="684"/>
      <c r="G147" s="644"/>
      <c r="H147" s="623"/>
      <c r="I147" s="624"/>
      <c r="J147" s="625"/>
      <c r="K147" s="678"/>
      <c r="L147" s="307"/>
      <c r="M147" s="308"/>
      <c r="N147" s="309"/>
      <c r="O147" s="309"/>
      <c r="P147" s="310"/>
      <c r="Q147" s="310"/>
      <c r="R147" s="309"/>
      <c r="S147" s="311"/>
      <c r="T147" s="307"/>
      <c r="U147" s="308"/>
      <c r="V147" s="309"/>
      <c r="W147" s="309"/>
      <c r="X147" s="310"/>
      <c r="Y147" s="310"/>
      <c r="Z147" s="309"/>
      <c r="AA147" s="311"/>
      <c r="AB147" s="307"/>
      <c r="AC147" s="308"/>
      <c r="AD147" s="309"/>
      <c r="AE147" s="309"/>
      <c r="AF147" s="310"/>
      <c r="AG147" s="310"/>
      <c r="AH147" s="309"/>
      <c r="AI147" s="311"/>
      <c r="AJ147" s="307"/>
      <c r="AK147" s="308"/>
      <c r="AL147" s="309"/>
      <c r="AM147" s="309"/>
      <c r="AN147" s="310"/>
      <c r="AO147" s="310"/>
      <c r="AP147" s="309"/>
      <c r="AQ147" s="311"/>
      <c r="AR147" s="307"/>
      <c r="AS147" s="308"/>
      <c r="AT147" s="309"/>
      <c r="AU147" s="309"/>
      <c r="AV147" s="310"/>
      <c r="AW147" s="310"/>
      <c r="AX147" s="309"/>
      <c r="AY147" s="311"/>
      <c r="AZ147" s="307"/>
      <c r="BA147" s="308"/>
      <c r="BB147" s="309"/>
      <c r="BC147" s="309"/>
      <c r="BD147" s="310"/>
      <c r="BE147" s="310"/>
      <c r="BF147" s="309"/>
      <c r="BG147" s="311"/>
      <c r="BH147" s="307"/>
      <c r="BI147" s="308"/>
      <c r="BJ147" s="309"/>
      <c r="BK147" s="309"/>
      <c r="BL147" s="310"/>
      <c r="BM147" s="310"/>
      <c r="BN147" s="309"/>
      <c r="BO147" s="311"/>
      <c r="BP147" s="307"/>
      <c r="BQ147" s="308"/>
      <c r="BR147" s="309"/>
      <c r="BS147" s="309"/>
      <c r="BT147" s="310"/>
      <c r="BU147" s="310"/>
      <c r="BV147" s="309"/>
      <c r="BW147" s="311"/>
      <c r="BX147" s="307"/>
      <c r="BY147" s="308"/>
      <c r="BZ147" s="309"/>
      <c r="CA147" s="309"/>
      <c r="CB147" s="310"/>
      <c r="CC147" s="310"/>
      <c r="CD147" s="309"/>
      <c r="CE147" s="311"/>
      <c r="CF147" s="307"/>
      <c r="CG147" s="308"/>
      <c r="CH147" s="309"/>
      <c r="CI147" s="309"/>
      <c r="CJ147" s="310"/>
      <c r="CK147" s="310"/>
      <c r="CL147" s="309"/>
      <c r="CM147" s="311"/>
      <c r="CN147" s="307"/>
      <c r="CO147" s="308"/>
      <c r="CP147" s="309"/>
      <c r="CQ147" s="309"/>
      <c r="CR147" s="310"/>
      <c r="CS147" s="310"/>
      <c r="CT147" s="309"/>
      <c r="CU147" s="311"/>
      <c r="CV147" s="307"/>
      <c r="CW147" s="308"/>
      <c r="CX147" s="309"/>
      <c r="CY147" s="309"/>
      <c r="CZ147" s="310"/>
      <c r="DA147" s="310"/>
      <c r="DB147" s="309"/>
      <c r="DC147" s="311"/>
      <c r="DD147" s="307"/>
      <c r="DE147" s="308"/>
      <c r="DF147" s="309"/>
      <c r="DG147" s="309"/>
      <c r="DH147" s="310"/>
      <c r="DI147" s="310"/>
      <c r="DJ147" s="309"/>
      <c r="DK147" s="311"/>
      <c r="DL147" s="307"/>
      <c r="DM147" s="308"/>
      <c r="DN147" s="309"/>
      <c r="DO147" s="309"/>
      <c r="DP147" s="310"/>
      <c r="DQ147" s="310"/>
      <c r="DR147" s="309"/>
      <c r="DS147" s="311"/>
      <c r="DT147" s="307"/>
      <c r="DU147" s="308"/>
      <c r="DV147" s="309"/>
      <c r="DW147" s="309"/>
      <c r="DX147" s="310"/>
      <c r="DY147" s="310"/>
      <c r="DZ147" s="309"/>
      <c r="EA147" s="311"/>
      <c r="EB147" s="307"/>
      <c r="EC147" s="308"/>
      <c r="ED147" s="309"/>
      <c r="EE147" s="309"/>
      <c r="EF147" s="310"/>
      <c r="EG147" s="310"/>
      <c r="EH147" s="309"/>
      <c r="EI147" s="311"/>
      <c r="EJ147" s="307"/>
      <c r="EK147" s="308"/>
      <c r="EL147" s="309"/>
      <c r="EM147" s="309"/>
      <c r="EN147" s="310"/>
      <c r="EO147" s="310"/>
      <c r="EP147" s="309"/>
      <c r="EQ147" s="311"/>
      <c r="ER147" s="307"/>
      <c r="ES147" s="308"/>
      <c r="ET147" s="309"/>
      <c r="EU147" s="309"/>
      <c r="EV147" s="310"/>
      <c r="EW147" s="310"/>
      <c r="EX147" s="309"/>
      <c r="EY147" s="311"/>
      <c r="EZ147" s="307"/>
      <c r="FA147" s="308"/>
      <c r="FB147" s="309"/>
      <c r="FC147" s="309"/>
      <c r="FD147" s="310"/>
      <c r="FE147" s="310"/>
      <c r="FF147" s="309"/>
      <c r="FG147" s="311"/>
      <c r="FH147" s="307"/>
      <c r="FI147" s="308"/>
      <c r="FJ147" s="309"/>
      <c r="FK147" s="309"/>
      <c r="FL147" s="310"/>
      <c r="FM147" s="310"/>
      <c r="FN147" s="309"/>
      <c r="FO147" s="311"/>
      <c r="FP147" s="307"/>
      <c r="FQ147" s="308"/>
      <c r="FR147" s="309"/>
      <c r="FS147" s="309"/>
      <c r="FT147" s="310"/>
      <c r="FU147" s="310"/>
      <c r="FV147" s="309"/>
      <c r="FW147" s="311"/>
      <c r="FX147" s="307"/>
      <c r="FY147" s="308"/>
      <c r="FZ147" s="309"/>
      <c r="GA147" s="309"/>
      <c r="GB147" s="310"/>
      <c r="GC147" s="310"/>
      <c r="GD147" s="309"/>
      <c r="GE147" s="311"/>
      <c r="GF147" s="307"/>
      <c r="GG147" s="308"/>
      <c r="GH147" s="309"/>
      <c r="GI147" s="309"/>
      <c r="GJ147" s="310"/>
      <c r="GK147" s="310"/>
      <c r="GL147" s="309"/>
      <c r="GM147" s="311"/>
      <c r="GN147" s="307"/>
      <c r="GO147" s="308"/>
      <c r="GP147" s="309"/>
      <c r="GQ147" s="309"/>
      <c r="GR147" s="310"/>
      <c r="GS147" s="310"/>
      <c r="GT147" s="309"/>
      <c r="GU147" s="311"/>
      <c r="GV147" s="307"/>
      <c r="GW147" s="308"/>
      <c r="GX147" s="309"/>
      <c r="GY147" s="309"/>
      <c r="GZ147" s="310"/>
      <c r="HA147" s="310"/>
      <c r="HB147" s="309"/>
      <c r="HC147" s="311"/>
      <c r="HD147" s="307"/>
      <c r="HE147" s="308"/>
      <c r="HF147" s="309"/>
      <c r="HG147" s="309"/>
      <c r="HH147" s="310"/>
      <c r="HI147" s="310"/>
      <c r="HJ147" s="309"/>
      <c r="HK147" s="311"/>
      <c r="HL147" s="307"/>
      <c r="HM147" s="308"/>
      <c r="HN147" s="309"/>
      <c r="HO147" s="309"/>
      <c r="HP147" s="310"/>
      <c r="HQ147" s="310"/>
      <c r="HR147" s="309"/>
      <c r="HS147" s="311"/>
      <c r="HT147" s="307"/>
      <c r="HU147" s="308"/>
      <c r="HV147" s="309"/>
      <c r="HW147" s="309"/>
      <c r="HX147" s="310"/>
      <c r="HY147" s="310"/>
      <c r="HZ147" s="309"/>
      <c r="IA147" s="311"/>
      <c r="IB147" s="307"/>
      <c r="IC147" s="308"/>
      <c r="ID147" s="309"/>
      <c r="IE147" s="309"/>
      <c r="IF147" s="310"/>
      <c r="IG147" s="310"/>
      <c r="IH147" s="309"/>
      <c r="II147" s="311"/>
      <c r="IJ147" s="307"/>
      <c r="IK147" s="308"/>
      <c r="IL147" s="309"/>
      <c r="IM147" s="309"/>
      <c r="IN147" s="310"/>
      <c r="IO147" s="310"/>
      <c r="IP147" s="309"/>
      <c r="IQ147" s="311"/>
      <c r="IR147" s="307"/>
      <c r="IS147" s="308"/>
    </row>
    <row r="148" spans="1:253" s="306" customFormat="1" ht="38.25">
      <c r="A148" s="300"/>
      <c r="B148" s="380" t="s">
        <v>535</v>
      </c>
      <c r="C148" s="381"/>
      <c r="D148" s="382"/>
      <c r="E148" s="643"/>
      <c r="F148" s="684"/>
      <c r="G148" s="644"/>
      <c r="H148" s="623"/>
      <c r="I148" s="624"/>
      <c r="J148" s="625"/>
      <c r="K148" s="678"/>
      <c r="L148" s="307"/>
      <c r="M148" s="308"/>
      <c r="N148" s="309"/>
      <c r="O148" s="309"/>
      <c r="P148" s="310"/>
      <c r="Q148" s="310"/>
      <c r="R148" s="309"/>
      <c r="S148" s="311"/>
      <c r="T148" s="307"/>
      <c r="U148" s="308"/>
      <c r="V148" s="309"/>
      <c r="W148" s="309"/>
      <c r="X148" s="310"/>
      <c r="Y148" s="310"/>
      <c r="Z148" s="309"/>
      <c r="AA148" s="311"/>
      <c r="AB148" s="307"/>
      <c r="AC148" s="308"/>
      <c r="AD148" s="309"/>
      <c r="AE148" s="309"/>
      <c r="AF148" s="310"/>
      <c r="AG148" s="310"/>
      <c r="AH148" s="309"/>
      <c r="AI148" s="311"/>
      <c r="AJ148" s="307"/>
      <c r="AK148" s="308"/>
      <c r="AL148" s="309"/>
      <c r="AM148" s="309"/>
      <c r="AN148" s="310"/>
      <c r="AO148" s="310"/>
      <c r="AP148" s="309"/>
      <c r="AQ148" s="311"/>
      <c r="AR148" s="307"/>
      <c r="AS148" s="308"/>
      <c r="AT148" s="309"/>
      <c r="AU148" s="309"/>
      <c r="AV148" s="310"/>
      <c r="AW148" s="310"/>
      <c r="AX148" s="309"/>
      <c r="AY148" s="311"/>
      <c r="AZ148" s="307"/>
      <c r="BA148" s="308"/>
      <c r="BB148" s="309"/>
      <c r="BC148" s="309"/>
      <c r="BD148" s="310"/>
      <c r="BE148" s="310"/>
      <c r="BF148" s="309"/>
      <c r="BG148" s="311"/>
      <c r="BH148" s="307"/>
      <c r="BI148" s="308"/>
      <c r="BJ148" s="309"/>
      <c r="BK148" s="309"/>
      <c r="BL148" s="310"/>
      <c r="BM148" s="310"/>
      <c r="BN148" s="309"/>
      <c r="BO148" s="311"/>
      <c r="BP148" s="307"/>
      <c r="BQ148" s="308"/>
      <c r="BR148" s="309"/>
      <c r="BS148" s="309"/>
      <c r="BT148" s="310"/>
      <c r="BU148" s="310"/>
      <c r="BV148" s="309"/>
      <c r="BW148" s="311"/>
      <c r="BX148" s="307"/>
      <c r="BY148" s="308"/>
      <c r="BZ148" s="309"/>
      <c r="CA148" s="309"/>
      <c r="CB148" s="310"/>
      <c r="CC148" s="310"/>
      <c r="CD148" s="309"/>
      <c r="CE148" s="311"/>
      <c r="CF148" s="307"/>
      <c r="CG148" s="308"/>
      <c r="CH148" s="309"/>
      <c r="CI148" s="309"/>
      <c r="CJ148" s="310"/>
      <c r="CK148" s="310"/>
      <c r="CL148" s="309"/>
      <c r="CM148" s="311"/>
      <c r="CN148" s="307"/>
      <c r="CO148" s="308"/>
      <c r="CP148" s="309"/>
      <c r="CQ148" s="309"/>
      <c r="CR148" s="310"/>
      <c r="CS148" s="310"/>
      <c r="CT148" s="309"/>
      <c r="CU148" s="311"/>
      <c r="CV148" s="307"/>
      <c r="CW148" s="308"/>
      <c r="CX148" s="309"/>
      <c r="CY148" s="309"/>
      <c r="CZ148" s="310"/>
      <c r="DA148" s="310"/>
      <c r="DB148" s="309"/>
      <c r="DC148" s="311"/>
      <c r="DD148" s="307"/>
      <c r="DE148" s="308"/>
      <c r="DF148" s="309"/>
      <c r="DG148" s="309"/>
      <c r="DH148" s="310"/>
      <c r="DI148" s="310"/>
      <c r="DJ148" s="309"/>
      <c r="DK148" s="311"/>
      <c r="DL148" s="307"/>
      <c r="DM148" s="308"/>
      <c r="DN148" s="309"/>
      <c r="DO148" s="309"/>
      <c r="DP148" s="310"/>
      <c r="DQ148" s="310"/>
      <c r="DR148" s="309"/>
      <c r="DS148" s="311"/>
      <c r="DT148" s="307"/>
      <c r="DU148" s="308"/>
      <c r="DV148" s="309"/>
      <c r="DW148" s="309"/>
      <c r="DX148" s="310"/>
      <c r="DY148" s="310"/>
      <c r="DZ148" s="309"/>
      <c r="EA148" s="311"/>
      <c r="EB148" s="307"/>
      <c r="EC148" s="308"/>
      <c r="ED148" s="309"/>
      <c r="EE148" s="309"/>
      <c r="EF148" s="310"/>
      <c r="EG148" s="310"/>
      <c r="EH148" s="309"/>
      <c r="EI148" s="311"/>
      <c r="EJ148" s="307"/>
      <c r="EK148" s="308"/>
      <c r="EL148" s="309"/>
      <c r="EM148" s="309"/>
      <c r="EN148" s="310"/>
      <c r="EO148" s="310"/>
      <c r="EP148" s="309"/>
      <c r="EQ148" s="311"/>
      <c r="ER148" s="307"/>
      <c r="ES148" s="308"/>
      <c r="ET148" s="309"/>
      <c r="EU148" s="309"/>
      <c r="EV148" s="310"/>
      <c r="EW148" s="310"/>
      <c r="EX148" s="309"/>
      <c r="EY148" s="311"/>
      <c r="EZ148" s="307"/>
      <c r="FA148" s="308"/>
      <c r="FB148" s="309"/>
      <c r="FC148" s="309"/>
      <c r="FD148" s="310"/>
      <c r="FE148" s="310"/>
      <c r="FF148" s="309"/>
      <c r="FG148" s="311"/>
      <c r="FH148" s="307"/>
      <c r="FI148" s="308"/>
      <c r="FJ148" s="309"/>
      <c r="FK148" s="309"/>
      <c r="FL148" s="310"/>
      <c r="FM148" s="310"/>
      <c r="FN148" s="309"/>
      <c r="FO148" s="311"/>
      <c r="FP148" s="307"/>
      <c r="FQ148" s="308"/>
      <c r="FR148" s="309"/>
      <c r="FS148" s="309"/>
      <c r="FT148" s="310"/>
      <c r="FU148" s="310"/>
      <c r="FV148" s="309"/>
      <c r="FW148" s="311"/>
      <c r="FX148" s="307"/>
      <c r="FY148" s="308"/>
      <c r="FZ148" s="309"/>
      <c r="GA148" s="309"/>
      <c r="GB148" s="310"/>
      <c r="GC148" s="310"/>
      <c r="GD148" s="309"/>
      <c r="GE148" s="311"/>
      <c r="GF148" s="307"/>
      <c r="GG148" s="308"/>
      <c r="GH148" s="309"/>
      <c r="GI148" s="309"/>
      <c r="GJ148" s="310"/>
      <c r="GK148" s="310"/>
      <c r="GL148" s="309"/>
      <c r="GM148" s="311"/>
      <c r="GN148" s="307"/>
      <c r="GO148" s="308"/>
      <c r="GP148" s="309"/>
      <c r="GQ148" s="309"/>
      <c r="GR148" s="310"/>
      <c r="GS148" s="310"/>
      <c r="GT148" s="309"/>
      <c r="GU148" s="311"/>
      <c r="GV148" s="307"/>
      <c r="GW148" s="308"/>
      <c r="GX148" s="309"/>
      <c r="GY148" s="309"/>
      <c r="GZ148" s="310"/>
      <c r="HA148" s="310"/>
      <c r="HB148" s="309"/>
      <c r="HC148" s="311"/>
      <c r="HD148" s="307"/>
      <c r="HE148" s="308"/>
      <c r="HF148" s="309"/>
      <c r="HG148" s="309"/>
      <c r="HH148" s="310"/>
      <c r="HI148" s="310"/>
      <c r="HJ148" s="309"/>
      <c r="HK148" s="311"/>
      <c r="HL148" s="307"/>
      <c r="HM148" s="308"/>
      <c r="HN148" s="309"/>
      <c r="HO148" s="309"/>
      <c r="HP148" s="310"/>
      <c r="HQ148" s="310"/>
      <c r="HR148" s="309"/>
      <c r="HS148" s="311"/>
      <c r="HT148" s="307"/>
      <c r="HU148" s="308"/>
      <c r="HV148" s="309"/>
      <c r="HW148" s="309"/>
      <c r="HX148" s="310"/>
      <c r="HY148" s="310"/>
      <c r="HZ148" s="309"/>
      <c r="IA148" s="311"/>
      <c r="IB148" s="307"/>
      <c r="IC148" s="308"/>
      <c r="ID148" s="309"/>
      <c r="IE148" s="309"/>
      <c r="IF148" s="310"/>
      <c r="IG148" s="310"/>
      <c r="IH148" s="309"/>
      <c r="II148" s="311"/>
      <c r="IJ148" s="307"/>
      <c r="IK148" s="308"/>
      <c r="IL148" s="309"/>
      <c r="IM148" s="309"/>
      <c r="IN148" s="310"/>
      <c r="IO148" s="310"/>
      <c r="IP148" s="309"/>
      <c r="IQ148" s="311"/>
      <c r="IR148" s="307"/>
      <c r="IS148" s="308"/>
    </row>
    <row r="149" spans="1:253" s="306" customFormat="1" ht="13.5">
      <c r="A149" s="300"/>
      <c r="B149" s="383" t="s">
        <v>536</v>
      </c>
      <c r="C149" s="312" t="s">
        <v>459</v>
      </c>
      <c r="D149" s="384">
        <f>387.53+12.61</f>
        <v>400.14</v>
      </c>
      <c r="E149" s="626">
        <v>0</v>
      </c>
      <c r="F149" s="683">
        <f>D149*E149</f>
        <v>0</v>
      </c>
      <c r="G149" s="644"/>
      <c r="H149" s="623"/>
      <c r="I149" s="624"/>
      <c r="J149" s="625">
        <f>E149*1.2</f>
        <v>0</v>
      </c>
      <c r="K149" s="678">
        <f>D149*J149</f>
        <v>0</v>
      </c>
      <c r="L149" s="307"/>
      <c r="M149" s="308"/>
      <c r="N149" s="309"/>
      <c r="O149" s="309"/>
      <c r="P149" s="310"/>
      <c r="Q149" s="310"/>
      <c r="R149" s="309"/>
      <c r="S149" s="311"/>
      <c r="T149" s="307"/>
      <c r="U149" s="308"/>
      <c r="V149" s="309"/>
      <c r="W149" s="309"/>
      <c r="X149" s="310"/>
      <c r="Y149" s="310"/>
      <c r="Z149" s="309"/>
      <c r="AA149" s="311"/>
      <c r="AB149" s="307"/>
      <c r="AC149" s="308"/>
      <c r="AD149" s="309"/>
      <c r="AE149" s="309"/>
      <c r="AF149" s="310"/>
      <c r="AG149" s="310"/>
      <c r="AH149" s="309"/>
      <c r="AI149" s="311"/>
      <c r="AJ149" s="307"/>
      <c r="AK149" s="308"/>
      <c r="AL149" s="309"/>
      <c r="AM149" s="309"/>
      <c r="AN149" s="310"/>
      <c r="AO149" s="310"/>
      <c r="AP149" s="309"/>
      <c r="AQ149" s="311"/>
      <c r="AR149" s="307"/>
      <c r="AS149" s="308"/>
      <c r="AT149" s="309"/>
      <c r="AU149" s="309"/>
      <c r="AV149" s="310"/>
      <c r="AW149" s="310"/>
      <c r="AX149" s="309"/>
      <c r="AY149" s="311"/>
      <c r="AZ149" s="307"/>
      <c r="BA149" s="308"/>
      <c r="BB149" s="309"/>
      <c r="BC149" s="309"/>
      <c r="BD149" s="310"/>
      <c r="BE149" s="310"/>
      <c r="BF149" s="309"/>
      <c r="BG149" s="311"/>
      <c r="BH149" s="307"/>
      <c r="BI149" s="308"/>
      <c r="BJ149" s="309"/>
      <c r="BK149" s="309"/>
      <c r="BL149" s="310"/>
      <c r="BM149" s="310"/>
      <c r="BN149" s="309"/>
      <c r="BO149" s="311"/>
      <c r="BP149" s="307"/>
      <c r="BQ149" s="308"/>
      <c r="BR149" s="309"/>
      <c r="BS149" s="309"/>
      <c r="BT149" s="310"/>
      <c r="BU149" s="310"/>
      <c r="BV149" s="309"/>
      <c r="BW149" s="311"/>
      <c r="BX149" s="307"/>
      <c r="BY149" s="308"/>
      <c r="BZ149" s="309"/>
      <c r="CA149" s="309"/>
      <c r="CB149" s="310"/>
      <c r="CC149" s="310"/>
      <c r="CD149" s="309"/>
      <c r="CE149" s="311"/>
      <c r="CF149" s="307"/>
      <c r="CG149" s="308"/>
      <c r="CH149" s="309"/>
      <c r="CI149" s="309"/>
      <c r="CJ149" s="310"/>
      <c r="CK149" s="310"/>
      <c r="CL149" s="309"/>
      <c r="CM149" s="311"/>
      <c r="CN149" s="307"/>
      <c r="CO149" s="308"/>
      <c r="CP149" s="309"/>
      <c r="CQ149" s="309"/>
      <c r="CR149" s="310"/>
      <c r="CS149" s="310"/>
      <c r="CT149" s="309"/>
      <c r="CU149" s="311"/>
      <c r="CV149" s="307"/>
      <c r="CW149" s="308"/>
      <c r="CX149" s="309"/>
      <c r="CY149" s="309"/>
      <c r="CZ149" s="310"/>
      <c r="DA149" s="310"/>
      <c r="DB149" s="309"/>
      <c r="DC149" s="311"/>
      <c r="DD149" s="307"/>
      <c r="DE149" s="308"/>
      <c r="DF149" s="309"/>
      <c r="DG149" s="309"/>
      <c r="DH149" s="310"/>
      <c r="DI149" s="310"/>
      <c r="DJ149" s="309"/>
      <c r="DK149" s="311"/>
      <c r="DL149" s="307"/>
      <c r="DM149" s="308"/>
      <c r="DN149" s="309"/>
      <c r="DO149" s="309"/>
      <c r="DP149" s="310"/>
      <c r="DQ149" s="310"/>
      <c r="DR149" s="309"/>
      <c r="DS149" s="311"/>
      <c r="DT149" s="307"/>
      <c r="DU149" s="308"/>
      <c r="DV149" s="309"/>
      <c r="DW149" s="309"/>
      <c r="DX149" s="310"/>
      <c r="DY149" s="310"/>
      <c r="DZ149" s="309"/>
      <c r="EA149" s="311"/>
      <c r="EB149" s="307"/>
      <c r="EC149" s="308"/>
      <c r="ED149" s="309"/>
      <c r="EE149" s="309"/>
      <c r="EF149" s="310"/>
      <c r="EG149" s="310"/>
      <c r="EH149" s="309"/>
      <c r="EI149" s="311"/>
      <c r="EJ149" s="307"/>
      <c r="EK149" s="308"/>
      <c r="EL149" s="309"/>
      <c r="EM149" s="309"/>
      <c r="EN149" s="310"/>
      <c r="EO149" s="310"/>
      <c r="EP149" s="309"/>
      <c r="EQ149" s="311"/>
      <c r="ER149" s="307"/>
      <c r="ES149" s="308"/>
      <c r="ET149" s="309"/>
      <c r="EU149" s="309"/>
      <c r="EV149" s="310"/>
      <c r="EW149" s="310"/>
      <c r="EX149" s="309"/>
      <c r="EY149" s="311"/>
      <c r="EZ149" s="307"/>
      <c r="FA149" s="308"/>
      <c r="FB149" s="309"/>
      <c r="FC149" s="309"/>
      <c r="FD149" s="310"/>
      <c r="FE149" s="310"/>
      <c r="FF149" s="309"/>
      <c r="FG149" s="311"/>
      <c r="FH149" s="307"/>
      <c r="FI149" s="308"/>
      <c r="FJ149" s="309"/>
      <c r="FK149" s="309"/>
      <c r="FL149" s="310"/>
      <c r="FM149" s="310"/>
      <c r="FN149" s="309"/>
      <c r="FO149" s="311"/>
      <c r="FP149" s="307"/>
      <c r="FQ149" s="308"/>
      <c r="FR149" s="309"/>
      <c r="FS149" s="309"/>
      <c r="FT149" s="310"/>
      <c r="FU149" s="310"/>
      <c r="FV149" s="309"/>
      <c r="FW149" s="311"/>
      <c r="FX149" s="307"/>
      <c r="FY149" s="308"/>
      <c r="FZ149" s="309"/>
      <c r="GA149" s="309"/>
      <c r="GB149" s="310"/>
      <c r="GC149" s="310"/>
      <c r="GD149" s="309"/>
      <c r="GE149" s="311"/>
      <c r="GF149" s="307"/>
      <c r="GG149" s="308"/>
      <c r="GH149" s="309"/>
      <c r="GI149" s="309"/>
      <c r="GJ149" s="310"/>
      <c r="GK149" s="310"/>
      <c r="GL149" s="309"/>
      <c r="GM149" s="311"/>
      <c r="GN149" s="307"/>
      <c r="GO149" s="308"/>
      <c r="GP149" s="309"/>
      <c r="GQ149" s="309"/>
      <c r="GR149" s="310"/>
      <c r="GS149" s="310"/>
      <c r="GT149" s="309"/>
      <c r="GU149" s="311"/>
      <c r="GV149" s="307"/>
      <c r="GW149" s="308"/>
      <c r="GX149" s="309"/>
      <c r="GY149" s="309"/>
      <c r="GZ149" s="310"/>
      <c r="HA149" s="310"/>
      <c r="HB149" s="309"/>
      <c r="HC149" s="311"/>
      <c r="HD149" s="307"/>
      <c r="HE149" s="308"/>
      <c r="HF149" s="309"/>
      <c r="HG149" s="309"/>
      <c r="HH149" s="310"/>
      <c r="HI149" s="310"/>
      <c r="HJ149" s="309"/>
      <c r="HK149" s="311"/>
      <c r="HL149" s="307"/>
      <c r="HM149" s="308"/>
      <c r="HN149" s="309"/>
      <c r="HO149" s="309"/>
      <c r="HP149" s="310"/>
      <c r="HQ149" s="310"/>
      <c r="HR149" s="309"/>
      <c r="HS149" s="311"/>
      <c r="HT149" s="307"/>
      <c r="HU149" s="308"/>
      <c r="HV149" s="309"/>
      <c r="HW149" s="309"/>
      <c r="HX149" s="310"/>
      <c r="HY149" s="310"/>
      <c r="HZ149" s="309"/>
      <c r="IA149" s="311"/>
      <c r="IB149" s="307"/>
      <c r="IC149" s="308"/>
      <c r="ID149" s="309"/>
      <c r="IE149" s="309"/>
      <c r="IF149" s="310"/>
      <c r="IG149" s="310"/>
      <c r="IH149" s="309"/>
      <c r="II149" s="311"/>
      <c r="IJ149" s="307"/>
      <c r="IK149" s="308"/>
      <c r="IL149" s="309"/>
      <c r="IM149" s="309"/>
      <c r="IN149" s="310"/>
      <c r="IO149" s="310"/>
      <c r="IP149" s="309"/>
      <c r="IQ149" s="311"/>
      <c r="IR149" s="307"/>
      <c r="IS149" s="308"/>
    </row>
    <row r="150" spans="1:11" ht="13.5">
      <c r="A150" s="317">
        <v>4</v>
      </c>
      <c r="B150" s="318" t="s">
        <v>527</v>
      </c>
      <c r="C150" s="319"/>
      <c r="D150" s="320"/>
      <c r="E150" s="321" t="s">
        <v>526</v>
      </c>
      <c r="F150" s="621">
        <f>SUM(F143:F149)</f>
        <v>0</v>
      </c>
      <c r="G150" s="650"/>
      <c r="H150" s="651"/>
      <c r="I150" s="652"/>
      <c r="J150" s="653"/>
      <c r="K150" s="654">
        <f>SUM(K143:K149)</f>
        <v>0</v>
      </c>
    </row>
    <row r="151" spans="1:11" ht="13.5">
      <c r="A151" s="300"/>
      <c r="B151" s="305"/>
      <c r="C151" s="312"/>
      <c r="D151" s="279"/>
      <c r="E151" s="323"/>
      <c r="F151" s="324"/>
      <c r="J151" s="330"/>
      <c r="K151" s="330"/>
    </row>
    <row r="152" spans="1:11" ht="15" customHeight="1">
      <c r="A152" s="281">
        <v>5</v>
      </c>
      <c r="B152" s="707" t="s">
        <v>537</v>
      </c>
      <c r="C152" s="713"/>
      <c r="D152" s="713"/>
      <c r="E152" s="713"/>
      <c r="F152" s="713"/>
      <c r="G152" s="713"/>
      <c r="H152" s="713"/>
      <c r="I152" s="257"/>
      <c r="J152" s="330"/>
      <c r="K152" s="330"/>
    </row>
    <row r="153" spans="1:11" s="299" customFormat="1" ht="51">
      <c r="A153" s="292" t="s">
        <v>451</v>
      </c>
      <c r="B153" s="293" t="s">
        <v>452</v>
      </c>
      <c r="C153" s="293" t="s">
        <v>453</v>
      </c>
      <c r="D153" s="294" t="s">
        <v>454</v>
      </c>
      <c r="E153" s="295" t="s">
        <v>455</v>
      </c>
      <c r="F153" s="293" t="s">
        <v>456</v>
      </c>
      <c r="G153" s="296"/>
      <c r="H153" s="297"/>
      <c r="I153" s="298"/>
      <c r="J153" s="295" t="s">
        <v>457</v>
      </c>
      <c r="K153" s="293" t="s">
        <v>458</v>
      </c>
    </row>
    <row r="154" spans="1:253" s="306" customFormat="1" ht="127.5">
      <c r="A154" s="300">
        <v>5.01</v>
      </c>
      <c r="B154" s="379" t="s">
        <v>719</v>
      </c>
      <c r="C154" s="405"/>
      <c r="D154" s="406"/>
      <c r="E154" s="405"/>
      <c r="F154" s="405"/>
      <c r="G154" s="402"/>
      <c r="H154" s="326"/>
      <c r="I154" s="310"/>
      <c r="J154" s="327"/>
      <c r="K154" s="312"/>
      <c r="L154" s="307"/>
      <c r="M154" s="308"/>
      <c r="N154" s="309"/>
      <c r="O154" s="309"/>
      <c r="P154" s="310"/>
      <c r="Q154" s="310"/>
      <c r="R154" s="309"/>
      <c r="S154" s="311"/>
      <c r="T154" s="307"/>
      <c r="U154" s="308"/>
      <c r="V154" s="309"/>
      <c r="W154" s="309"/>
      <c r="X154" s="310"/>
      <c r="Y154" s="310"/>
      <c r="Z154" s="309"/>
      <c r="AA154" s="311"/>
      <c r="AB154" s="307"/>
      <c r="AC154" s="308"/>
      <c r="AD154" s="309"/>
      <c r="AE154" s="309"/>
      <c r="AF154" s="310"/>
      <c r="AG154" s="310"/>
      <c r="AH154" s="309"/>
      <c r="AI154" s="311"/>
      <c r="AJ154" s="307"/>
      <c r="AK154" s="308"/>
      <c r="AL154" s="309"/>
      <c r="AM154" s="309"/>
      <c r="AN154" s="310"/>
      <c r="AO154" s="310"/>
      <c r="AP154" s="309"/>
      <c r="AQ154" s="311"/>
      <c r="AR154" s="307"/>
      <c r="AS154" s="308"/>
      <c r="AT154" s="309"/>
      <c r="AU154" s="309"/>
      <c r="AV154" s="310"/>
      <c r="AW154" s="310"/>
      <c r="AX154" s="309"/>
      <c r="AY154" s="311"/>
      <c r="AZ154" s="307"/>
      <c r="BA154" s="308"/>
      <c r="BB154" s="309"/>
      <c r="BC154" s="309"/>
      <c r="BD154" s="310"/>
      <c r="BE154" s="310"/>
      <c r="BF154" s="309"/>
      <c r="BG154" s="311"/>
      <c r="BH154" s="307"/>
      <c r="BI154" s="308"/>
      <c r="BJ154" s="309"/>
      <c r="BK154" s="309"/>
      <c r="BL154" s="310"/>
      <c r="BM154" s="310"/>
      <c r="BN154" s="309"/>
      <c r="BO154" s="311"/>
      <c r="BP154" s="307"/>
      <c r="BQ154" s="308"/>
      <c r="BR154" s="309"/>
      <c r="BS154" s="309"/>
      <c r="BT154" s="310"/>
      <c r="BU154" s="310"/>
      <c r="BV154" s="309"/>
      <c r="BW154" s="311"/>
      <c r="BX154" s="307"/>
      <c r="BY154" s="308"/>
      <c r="BZ154" s="309"/>
      <c r="CA154" s="309"/>
      <c r="CB154" s="310"/>
      <c r="CC154" s="310"/>
      <c r="CD154" s="309"/>
      <c r="CE154" s="311"/>
      <c r="CF154" s="307"/>
      <c r="CG154" s="308"/>
      <c r="CH154" s="309"/>
      <c r="CI154" s="309"/>
      <c r="CJ154" s="310"/>
      <c r="CK154" s="310"/>
      <c r="CL154" s="309"/>
      <c r="CM154" s="311"/>
      <c r="CN154" s="307"/>
      <c r="CO154" s="308"/>
      <c r="CP154" s="309"/>
      <c r="CQ154" s="309"/>
      <c r="CR154" s="310"/>
      <c r="CS154" s="310"/>
      <c r="CT154" s="309"/>
      <c r="CU154" s="311"/>
      <c r="CV154" s="307"/>
      <c r="CW154" s="308"/>
      <c r="CX154" s="309"/>
      <c r="CY154" s="309"/>
      <c r="CZ154" s="310"/>
      <c r="DA154" s="310"/>
      <c r="DB154" s="309"/>
      <c r="DC154" s="311"/>
      <c r="DD154" s="307"/>
      <c r="DE154" s="308"/>
      <c r="DF154" s="309"/>
      <c r="DG154" s="309"/>
      <c r="DH154" s="310"/>
      <c r="DI154" s="310"/>
      <c r="DJ154" s="309"/>
      <c r="DK154" s="311"/>
      <c r="DL154" s="307"/>
      <c r="DM154" s="308"/>
      <c r="DN154" s="309"/>
      <c r="DO154" s="309"/>
      <c r="DP154" s="310"/>
      <c r="DQ154" s="310"/>
      <c r="DR154" s="309"/>
      <c r="DS154" s="311"/>
      <c r="DT154" s="307"/>
      <c r="DU154" s="308"/>
      <c r="DV154" s="309"/>
      <c r="DW154" s="309"/>
      <c r="DX154" s="310"/>
      <c r="DY154" s="310"/>
      <c r="DZ154" s="309"/>
      <c r="EA154" s="311"/>
      <c r="EB154" s="307"/>
      <c r="EC154" s="308"/>
      <c r="ED154" s="309"/>
      <c r="EE154" s="309"/>
      <c r="EF154" s="310"/>
      <c r="EG154" s="310"/>
      <c r="EH154" s="309"/>
      <c r="EI154" s="311"/>
      <c r="EJ154" s="307"/>
      <c r="EK154" s="308"/>
      <c r="EL154" s="309"/>
      <c r="EM154" s="309"/>
      <c r="EN154" s="310"/>
      <c r="EO154" s="310"/>
      <c r="EP154" s="309"/>
      <c r="EQ154" s="311"/>
      <c r="ER154" s="307"/>
      <c r="ES154" s="308"/>
      <c r="ET154" s="309"/>
      <c r="EU154" s="309"/>
      <c r="EV154" s="310"/>
      <c r="EW154" s="310"/>
      <c r="EX154" s="309"/>
      <c r="EY154" s="311"/>
      <c r="EZ154" s="307"/>
      <c r="FA154" s="308"/>
      <c r="FB154" s="309"/>
      <c r="FC154" s="309"/>
      <c r="FD154" s="310"/>
      <c r="FE154" s="310"/>
      <c r="FF154" s="309"/>
      <c r="FG154" s="311"/>
      <c r="FH154" s="307"/>
      <c r="FI154" s="308"/>
      <c r="FJ154" s="309"/>
      <c r="FK154" s="309"/>
      <c r="FL154" s="310"/>
      <c r="FM154" s="310"/>
      <c r="FN154" s="309"/>
      <c r="FO154" s="311"/>
      <c r="FP154" s="307"/>
      <c r="FQ154" s="308"/>
      <c r="FR154" s="309"/>
      <c r="FS154" s="309"/>
      <c r="FT154" s="310"/>
      <c r="FU154" s="310"/>
      <c r="FV154" s="309"/>
      <c r="FW154" s="311"/>
      <c r="FX154" s="307"/>
      <c r="FY154" s="308"/>
      <c r="FZ154" s="309"/>
      <c r="GA154" s="309"/>
      <c r="GB154" s="310"/>
      <c r="GC154" s="310"/>
      <c r="GD154" s="309"/>
      <c r="GE154" s="311"/>
      <c r="GF154" s="307"/>
      <c r="GG154" s="308"/>
      <c r="GH154" s="309"/>
      <c r="GI154" s="309"/>
      <c r="GJ154" s="310"/>
      <c r="GK154" s="310"/>
      <c r="GL154" s="309"/>
      <c r="GM154" s="311"/>
      <c r="GN154" s="307"/>
      <c r="GO154" s="308"/>
      <c r="GP154" s="309"/>
      <c r="GQ154" s="309"/>
      <c r="GR154" s="310"/>
      <c r="GS154" s="310"/>
      <c r="GT154" s="309"/>
      <c r="GU154" s="311"/>
      <c r="GV154" s="307"/>
      <c r="GW154" s="308"/>
      <c r="GX154" s="309"/>
      <c r="GY154" s="309"/>
      <c r="GZ154" s="310"/>
      <c r="HA154" s="310"/>
      <c r="HB154" s="309"/>
      <c r="HC154" s="311"/>
      <c r="HD154" s="307"/>
      <c r="HE154" s="308"/>
      <c r="HF154" s="309"/>
      <c r="HG154" s="309"/>
      <c r="HH154" s="310"/>
      <c r="HI154" s="310"/>
      <c r="HJ154" s="309"/>
      <c r="HK154" s="311"/>
      <c r="HL154" s="307"/>
      <c r="HM154" s="308"/>
      <c r="HN154" s="309"/>
      <c r="HO154" s="309"/>
      <c r="HP154" s="310"/>
      <c r="HQ154" s="310"/>
      <c r="HR154" s="309"/>
      <c r="HS154" s="311"/>
      <c r="HT154" s="307"/>
      <c r="HU154" s="308"/>
      <c r="HV154" s="309"/>
      <c r="HW154" s="309"/>
      <c r="HX154" s="310"/>
      <c r="HY154" s="310"/>
      <c r="HZ154" s="309"/>
      <c r="IA154" s="311"/>
      <c r="IB154" s="307"/>
      <c r="IC154" s="308"/>
      <c r="ID154" s="309"/>
      <c r="IE154" s="309"/>
      <c r="IF154" s="310"/>
      <c r="IG154" s="310"/>
      <c r="IH154" s="309"/>
      <c r="II154" s="311"/>
      <c r="IJ154" s="307"/>
      <c r="IK154" s="308"/>
      <c r="IL154" s="309"/>
      <c r="IM154" s="309"/>
      <c r="IN154" s="310"/>
      <c r="IO154" s="310"/>
      <c r="IP154" s="309"/>
      <c r="IQ154" s="311"/>
      <c r="IR154" s="307"/>
      <c r="IS154" s="308"/>
    </row>
    <row r="155" spans="1:253" s="306" customFormat="1" ht="38.25">
      <c r="A155" s="300"/>
      <c r="B155" s="379" t="s">
        <v>538</v>
      </c>
      <c r="C155" s="407"/>
      <c r="D155" s="408"/>
      <c r="E155" s="407"/>
      <c r="F155" s="407"/>
      <c r="G155" s="402"/>
      <c r="H155" s="326"/>
      <c r="I155" s="310"/>
      <c r="J155" s="327"/>
      <c r="K155" s="312"/>
      <c r="L155" s="307"/>
      <c r="M155" s="308"/>
      <c r="N155" s="309"/>
      <c r="O155" s="309"/>
      <c r="P155" s="310"/>
      <c r="Q155" s="310"/>
      <c r="R155" s="309"/>
      <c r="S155" s="311"/>
      <c r="T155" s="307"/>
      <c r="U155" s="308"/>
      <c r="V155" s="309"/>
      <c r="W155" s="309"/>
      <c r="X155" s="310"/>
      <c r="Y155" s="310"/>
      <c r="Z155" s="309"/>
      <c r="AA155" s="311"/>
      <c r="AB155" s="307"/>
      <c r="AC155" s="308"/>
      <c r="AD155" s="309"/>
      <c r="AE155" s="309"/>
      <c r="AF155" s="310"/>
      <c r="AG155" s="310"/>
      <c r="AH155" s="309"/>
      <c r="AI155" s="311"/>
      <c r="AJ155" s="307"/>
      <c r="AK155" s="308"/>
      <c r="AL155" s="309"/>
      <c r="AM155" s="309"/>
      <c r="AN155" s="310"/>
      <c r="AO155" s="310"/>
      <c r="AP155" s="309"/>
      <c r="AQ155" s="311"/>
      <c r="AR155" s="307"/>
      <c r="AS155" s="308"/>
      <c r="AT155" s="309"/>
      <c r="AU155" s="309"/>
      <c r="AV155" s="310"/>
      <c r="AW155" s="310"/>
      <c r="AX155" s="309"/>
      <c r="AY155" s="311"/>
      <c r="AZ155" s="307"/>
      <c r="BA155" s="308"/>
      <c r="BB155" s="309"/>
      <c r="BC155" s="309"/>
      <c r="BD155" s="310"/>
      <c r="BE155" s="310"/>
      <c r="BF155" s="309"/>
      <c r="BG155" s="311"/>
      <c r="BH155" s="307"/>
      <c r="BI155" s="308"/>
      <c r="BJ155" s="309"/>
      <c r="BK155" s="309"/>
      <c r="BL155" s="310"/>
      <c r="BM155" s="310"/>
      <c r="BN155" s="309"/>
      <c r="BO155" s="311"/>
      <c r="BP155" s="307"/>
      <c r="BQ155" s="308"/>
      <c r="BR155" s="309"/>
      <c r="BS155" s="309"/>
      <c r="BT155" s="310"/>
      <c r="BU155" s="310"/>
      <c r="BV155" s="309"/>
      <c r="BW155" s="311"/>
      <c r="BX155" s="307"/>
      <c r="BY155" s="308"/>
      <c r="BZ155" s="309"/>
      <c r="CA155" s="309"/>
      <c r="CB155" s="310"/>
      <c r="CC155" s="310"/>
      <c r="CD155" s="309"/>
      <c r="CE155" s="311"/>
      <c r="CF155" s="307"/>
      <c r="CG155" s="308"/>
      <c r="CH155" s="309"/>
      <c r="CI155" s="309"/>
      <c r="CJ155" s="310"/>
      <c r="CK155" s="310"/>
      <c r="CL155" s="309"/>
      <c r="CM155" s="311"/>
      <c r="CN155" s="307"/>
      <c r="CO155" s="308"/>
      <c r="CP155" s="309"/>
      <c r="CQ155" s="309"/>
      <c r="CR155" s="310"/>
      <c r="CS155" s="310"/>
      <c r="CT155" s="309"/>
      <c r="CU155" s="311"/>
      <c r="CV155" s="307"/>
      <c r="CW155" s="308"/>
      <c r="CX155" s="309"/>
      <c r="CY155" s="309"/>
      <c r="CZ155" s="310"/>
      <c r="DA155" s="310"/>
      <c r="DB155" s="309"/>
      <c r="DC155" s="311"/>
      <c r="DD155" s="307"/>
      <c r="DE155" s="308"/>
      <c r="DF155" s="309"/>
      <c r="DG155" s="309"/>
      <c r="DH155" s="310"/>
      <c r="DI155" s="310"/>
      <c r="DJ155" s="309"/>
      <c r="DK155" s="311"/>
      <c r="DL155" s="307"/>
      <c r="DM155" s="308"/>
      <c r="DN155" s="309"/>
      <c r="DO155" s="309"/>
      <c r="DP155" s="310"/>
      <c r="DQ155" s="310"/>
      <c r="DR155" s="309"/>
      <c r="DS155" s="311"/>
      <c r="DT155" s="307"/>
      <c r="DU155" s="308"/>
      <c r="DV155" s="309"/>
      <c r="DW155" s="309"/>
      <c r="DX155" s="310"/>
      <c r="DY155" s="310"/>
      <c r="DZ155" s="309"/>
      <c r="EA155" s="311"/>
      <c r="EB155" s="307"/>
      <c r="EC155" s="308"/>
      <c r="ED155" s="309"/>
      <c r="EE155" s="309"/>
      <c r="EF155" s="310"/>
      <c r="EG155" s="310"/>
      <c r="EH155" s="309"/>
      <c r="EI155" s="311"/>
      <c r="EJ155" s="307"/>
      <c r="EK155" s="308"/>
      <c r="EL155" s="309"/>
      <c r="EM155" s="309"/>
      <c r="EN155" s="310"/>
      <c r="EO155" s="310"/>
      <c r="EP155" s="309"/>
      <c r="EQ155" s="311"/>
      <c r="ER155" s="307"/>
      <c r="ES155" s="308"/>
      <c r="ET155" s="309"/>
      <c r="EU155" s="309"/>
      <c r="EV155" s="310"/>
      <c r="EW155" s="310"/>
      <c r="EX155" s="309"/>
      <c r="EY155" s="311"/>
      <c r="EZ155" s="307"/>
      <c r="FA155" s="308"/>
      <c r="FB155" s="309"/>
      <c r="FC155" s="309"/>
      <c r="FD155" s="310"/>
      <c r="FE155" s="310"/>
      <c r="FF155" s="309"/>
      <c r="FG155" s="311"/>
      <c r="FH155" s="307"/>
      <c r="FI155" s="308"/>
      <c r="FJ155" s="309"/>
      <c r="FK155" s="309"/>
      <c r="FL155" s="310"/>
      <c r="FM155" s="310"/>
      <c r="FN155" s="309"/>
      <c r="FO155" s="311"/>
      <c r="FP155" s="307"/>
      <c r="FQ155" s="308"/>
      <c r="FR155" s="309"/>
      <c r="FS155" s="309"/>
      <c r="FT155" s="310"/>
      <c r="FU155" s="310"/>
      <c r="FV155" s="309"/>
      <c r="FW155" s="311"/>
      <c r="FX155" s="307"/>
      <c r="FY155" s="308"/>
      <c r="FZ155" s="309"/>
      <c r="GA155" s="309"/>
      <c r="GB155" s="310"/>
      <c r="GC155" s="310"/>
      <c r="GD155" s="309"/>
      <c r="GE155" s="311"/>
      <c r="GF155" s="307"/>
      <c r="GG155" s="308"/>
      <c r="GH155" s="309"/>
      <c r="GI155" s="309"/>
      <c r="GJ155" s="310"/>
      <c r="GK155" s="310"/>
      <c r="GL155" s="309"/>
      <c r="GM155" s="311"/>
      <c r="GN155" s="307"/>
      <c r="GO155" s="308"/>
      <c r="GP155" s="309"/>
      <c r="GQ155" s="309"/>
      <c r="GR155" s="310"/>
      <c r="GS155" s="310"/>
      <c r="GT155" s="309"/>
      <c r="GU155" s="311"/>
      <c r="GV155" s="307"/>
      <c r="GW155" s="308"/>
      <c r="GX155" s="309"/>
      <c r="GY155" s="309"/>
      <c r="GZ155" s="310"/>
      <c r="HA155" s="310"/>
      <c r="HB155" s="309"/>
      <c r="HC155" s="311"/>
      <c r="HD155" s="307"/>
      <c r="HE155" s="308"/>
      <c r="HF155" s="309"/>
      <c r="HG155" s="309"/>
      <c r="HH155" s="310"/>
      <c r="HI155" s="310"/>
      <c r="HJ155" s="309"/>
      <c r="HK155" s="311"/>
      <c r="HL155" s="307"/>
      <c r="HM155" s="308"/>
      <c r="HN155" s="309"/>
      <c r="HO155" s="309"/>
      <c r="HP155" s="310"/>
      <c r="HQ155" s="310"/>
      <c r="HR155" s="309"/>
      <c r="HS155" s="311"/>
      <c r="HT155" s="307"/>
      <c r="HU155" s="308"/>
      <c r="HV155" s="309"/>
      <c r="HW155" s="309"/>
      <c r="HX155" s="310"/>
      <c r="HY155" s="310"/>
      <c r="HZ155" s="309"/>
      <c r="IA155" s="311"/>
      <c r="IB155" s="307"/>
      <c r="IC155" s="308"/>
      <c r="ID155" s="309"/>
      <c r="IE155" s="309"/>
      <c r="IF155" s="310"/>
      <c r="IG155" s="310"/>
      <c r="IH155" s="309"/>
      <c r="II155" s="311"/>
      <c r="IJ155" s="307"/>
      <c r="IK155" s="308"/>
      <c r="IL155" s="309"/>
      <c r="IM155" s="309"/>
      <c r="IN155" s="310"/>
      <c r="IO155" s="310"/>
      <c r="IP155" s="309"/>
      <c r="IQ155" s="311"/>
      <c r="IR155" s="307"/>
      <c r="IS155" s="308"/>
    </row>
    <row r="156" spans="1:253" s="306" customFormat="1" ht="13.5">
      <c r="A156" s="300"/>
      <c r="B156" s="383" t="s">
        <v>539</v>
      </c>
      <c r="C156" s="312" t="s">
        <v>459</v>
      </c>
      <c r="D156" s="384">
        <f>273.7+289.56+289.2</f>
        <v>852.46</v>
      </c>
      <c r="E156" s="636">
        <v>0</v>
      </c>
      <c r="F156" s="627">
        <f>D156*E156</f>
        <v>0</v>
      </c>
      <c r="G156" s="644"/>
      <c r="H156" s="623">
        <v>7</v>
      </c>
      <c r="I156" s="624"/>
      <c r="J156" s="625">
        <f>E156*1.2</f>
        <v>0</v>
      </c>
      <c r="K156" s="678">
        <f>D156*J156</f>
        <v>0</v>
      </c>
      <c r="L156" s="307"/>
      <c r="M156" s="308"/>
      <c r="N156" s="309"/>
      <c r="O156" s="309"/>
      <c r="P156" s="310"/>
      <c r="Q156" s="310"/>
      <c r="R156" s="309"/>
      <c r="S156" s="311"/>
      <c r="T156" s="307"/>
      <c r="U156" s="308"/>
      <c r="V156" s="309"/>
      <c r="W156" s="309"/>
      <c r="X156" s="310"/>
      <c r="Y156" s="310"/>
      <c r="Z156" s="309"/>
      <c r="AA156" s="311"/>
      <c r="AB156" s="307"/>
      <c r="AC156" s="308"/>
      <c r="AD156" s="309"/>
      <c r="AE156" s="309"/>
      <c r="AF156" s="310"/>
      <c r="AG156" s="310"/>
      <c r="AH156" s="309"/>
      <c r="AI156" s="311"/>
      <c r="AJ156" s="307"/>
      <c r="AK156" s="308"/>
      <c r="AL156" s="309"/>
      <c r="AM156" s="309"/>
      <c r="AN156" s="310"/>
      <c r="AO156" s="310"/>
      <c r="AP156" s="309"/>
      <c r="AQ156" s="311"/>
      <c r="AR156" s="307"/>
      <c r="AS156" s="308"/>
      <c r="AT156" s="309"/>
      <c r="AU156" s="309"/>
      <c r="AV156" s="310"/>
      <c r="AW156" s="310"/>
      <c r="AX156" s="309"/>
      <c r="AY156" s="311"/>
      <c r="AZ156" s="307"/>
      <c r="BA156" s="308"/>
      <c r="BB156" s="309"/>
      <c r="BC156" s="309"/>
      <c r="BD156" s="310"/>
      <c r="BE156" s="310"/>
      <c r="BF156" s="309"/>
      <c r="BG156" s="311"/>
      <c r="BH156" s="307"/>
      <c r="BI156" s="308"/>
      <c r="BJ156" s="309"/>
      <c r="BK156" s="309"/>
      <c r="BL156" s="310"/>
      <c r="BM156" s="310"/>
      <c r="BN156" s="309"/>
      <c r="BO156" s="311"/>
      <c r="BP156" s="307"/>
      <c r="BQ156" s="308"/>
      <c r="BR156" s="309"/>
      <c r="BS156" s="309"/>
      <c r="BT156" s="310"/>
      <c r="BU156" s="310"/>
      <c r="BV156" s="309"/>
      <c r="BW156" s="311"/>
      <c r="BX156" s="307"/>
      <c r="BY156" s="308"/>
      <c r="BZ156" s="309"/>
      <c r="CA156" s="309"/>
      <c r="CB156" s="310"/>
      <c r="CC156" s="310"/>
      <c r="CD156" s="309"/>
      <c r="CE156" s="311"/>
      <c r="CF156" s="307"/>
      <c r="CG156" s="308"/>
      <c r="CH156" s="309"/>
      <c r="CI156" s="309"/>
      <c r="CJ156" s="310"/>
      <c r="CK156" s="310"/>
      <c r="CL156" s="309"/>
      <c r="CM156" s="311"/>
      <c r="CN156" s="307"/>
      <c r="CO156" s="308"/>
      <c r="CP156" s="309"/>
      <c r="CQ156" s="309"/>
      <c r="CR156" s="310"/>
      <c r="CS156" s="310"/>
      <c r="CT156" s="309"/>
      <c r="CU156" s="311"/>
      <c r="CV156" s="307"/>
      <c r="CW156" s="308"/>
      <c r="CX156" s="309"/>
      <c r="CY156" s="309"/>
      <c r="CZ156" s="310"/>
      <c r="DA156" s="310"/>
      <c r="DB156" s="309"/>
      <c r="DC156" s="311"/>
      <c r="DD156" s="307"/>
      <c r="DE156" s="308"/>
      <c r="DF156" s="309"/>
      <c r="DG156" s="309"/>
      <c r="DH156" s="310"/>
      <c r="DI156" s="310"/>
      <c r="DJ156" s="309"/>
      <c r="DK156" s="311"/>
      <c r="DL156" s="307"/>
      <c r="DM156" s="308"/>
      <c r="DN156" s="309"/>
      <c r="DO156" s="309"/>
      <c r="DP156" s="310"/>
      <c r="DQ156" s="310"/>
      <c r="DR156" s="309"/>
      <c r="DS156" s="311"/>
      <c r="DT156" s="307"/>
      <c r="DU156" s="308"/>
      <c r="DV156" s="309"/>
      <c r="DW156" s="309"/>
      <c r="DX156" s="310"/>
      <c r="DY156" s="310"/>
      <c r="DZ156" s="309"/>
      <c r="EA156" s="311"/>
      <c r="EB156" s="307"/>
      <c r="EC156" s="308"/>
      <c r="ED156" s="309"/>
      <c r="EE156" s="309"/>
      <c r="EF156" s="310"/>
      <c r="EG156" s="310"/>
      <c r="EH156" s="309"/>
      <c r="EI156" s="311"/>
      <c r="EJ156" s="307"/>
      <c r="EK156" s="308"/>
      <c r="EL156" s="309"/>
      <c r="EM156" s="309"/>
      <c r="EN156" s="310"/>
      <c r="EO156" s="310"/>
      <c r="EP156" s="309"/>
      <c r="EQ156" s="311"/>
      <c r="ER156" s="307"/>
      <c r="ES156" s="308"/>
      <c r="ET156" s="309"/>
      <c r="EU156" s="309"/>
      <c r="EV156" s="310"/>
      <c r="EW156" s="310"/>
      <c r="EX156" s="309"/>
      <c r="EY156" s="311"/>
      <c r="EZ156" s="307"/>
      <c r="FA156" s="308"/>
      <c r="FB156" s="309"/>
      <c r="FC156" s="309"/>
      <c r="FD156" s="310"/>
      <c r="FE156" s="310"/>
      <c r="FF156" s="309"/>
      <c r="FG156" s="311"/>
      <c r="FH156" s="307"/>
      <c r="FI156" s="308"/>
      <c r="FJ156" s="309"/>
      <c r="FK156" s="309"/>
      <c r="FL156" s="310"/>
      <c r="FM156" s="310"/>
      <c r="FN156" s="309"/>
      <c r="FO156" s="311"/>
      <c r="FP156" s="307"/>
      <c r="FQ156" s="308"/>
      <c r="FR156" s="309"/>
      <c r="FS156" s="309"/>
      <c r="FT156" s="310"/>
      <c r="FU156" s="310"/>
      <c r="FV156" s="309"/>
      <c r="FW156" s="311"/>
      <c r="FX156" s="307"/>
      <c r="FY156" s="308"/>
      <c r="FZ156" s="309"/>
      <c r="GA156" s="309"/>
      <c r="GB156" s="310"/>
      <c r="GC156" s="310"/>
      <c r="GD156" s="309"/>
      <c r="GE156" s="311"/>
      <c r="GF156" s="307"/>
      <c r="GG156" s="308"/>
      <c r="GH156" s="309"/>
      <c r="GI156" s="309"/>
      <c r="GJ156" s="310"/>
      <c r="GK156" s="310"/>
      <c r="GL156" s="309"/>
      <c r="GM156" s="311"/>
      <c r="GN156" s="307"/>
      <c r="GO156" s="308"/>
      <c r="GP156" s="309"/>
      <c r="GQ156" s="309"/>
      <c r="GR156" s="310"/>
      <c r="GS156" s="310"/>
      <c r="GT156" s="309"/>
      <c r="GU156" s="311"/>
      <c r="GV156" s="307"/>
      <c r="GW156" s="308"/>
      <c r="GX156" s="309"/>
      <c r="GY156" s="309"/>
      <c r="GZ156" s="310"/>
      <c r="HA156" s="310"/>
      <c r="HB156" s="309"/>
      <c r="HC156" s="311"/>
      <c r="HD156" s="307"/>
      <c r="HE156" s="308"/>
      <c r="HF156" s="309"/>
      <c r="HG156" s="309"/>
      <c r="HH156" s="310"/>
      <c r="HI156" s="310"/>
      <c r="HJ156" s="309"/>
      <c r="HK156" s="311"/>
      <c r="HL156" s="307"/>
      <c r="HM156" s="308"/>
      <c r="HN156" s="309"/>
      <c r="HO156" s="309"/>
      <c r="HP156" s="310"/>
      <c r="HQ156" s="310"/>
      <c r="HR156" s="309"/>
      <c r="HS156" s="311"/>
      <c r="HT156" s="307"/>
      <c r="HU156" s="308"/>
      <c r="HV156" s="309"/>
      <c r="HW156" s="309"/>
      <c r="HX156" s="310"/>
      <c r="HY156" s="310"/>
      <c r="HZ156" s="309"/>
      <c r="IA156" s="311"/>
      <c r="IB156" s="307"/>
      <c r="IC156" s="308"/>
      <c r="ID156" s="309"/>
      <c r="IE156" s="309"/>
      <c r="IF156" s="310"/>
      <c r="IG156" s="310"/>
      <c r="IH156" s="309"/>
      <c r="II156" s="311"/>
      <c r="IJ156" s="307"/>
      <c r="IK156" s="308"/>
      <c r="IL156" s="309"/>
      <c r="IM156" s="309"/>
      <c r="IN156" s="310"/>
      <c r="IO156" s="310"/>
      <c r="IP156" s="309"/>
      <c r="IQ156" s="311"/>
      <c r="IR156" s="307"/>
      <c r="IS156" s="308"/>
    </row>
    <row r="157" spans="1:253" s="306" customFormat="1" ht="204">
      <c r="A157" s="300">
        <v>5.02</v>
      </c>
      <c r="B157" s="379" t="s">
        <v>720</v>
      </c>
      <c r="C157" s="312"/>
      <c r="D157" s="404"/>
      <c r="E157" s="636"/>
      <c r="F157" s="627"/>
      <c r="G157" s="644"/>
      <c r="H157" s="623"/>
      <c r="I157" s="624"/>
      <c r="J157" s="625"/>
      <c r="K157" s="678"/>
      <c r="L157" s="307"/>
      <c r="M157" s="308"/>
      <c r="N157" s="309"/>
      <c r="O157" s="309"/>
      <c r="P157" s="310"/>
      <c r="Q157" s="310"/>
      <c r="R157" s="309"/>
      <c r="S157" s="311"/>
      <c r="T157" s="307"/>
      <c r="U157" s="308"/>
      <c r="V157" s="309"/>
      <c r="W157" s="309"/>
      <c r="X157" s="310"/>
      <c r="Y157" s="310"/>
      <c r="Z157" s="309"/>
      <c r="AA157" s="311"/>
      <c r="AB157" s="307"/>
      <c r="AC157" s="308"/>
      <c r="AD157" s="309"/>
      <c r="AE157" s="309"/>
      <c r="AF157" s="310"/>
      <c r="AG157" s="310"/>
      <c r="AH157" s="309"/>
      <c r="AI157" s="311"/>
      <c r="AJ157" s="307"/>
      <c r="AK157" s="308"/>
      <c r="AL157" s="309"/>
      <c r="AM157" s="309"/>
      <c r="AN157" s="310"/>
      <c r="AO157" s="310"/>
      <c r="AP157" s="309"/>
      <c r="AQ157" s="311"/>
      <c r="AR157" s="307"/>
      <c r="AS157" s="308"/>
      <c r="AT157" s="309"/>
      <c r="AU157" s="309"/>
      <c r="AV157" s="310"/>
      <c r="AW157" s="310"/>
      <c r="AX157" s="309"/>
      <c r="AY157" s="311"/>
      <c r="AZ157" s="307"/>
      <c r="BA157" s="308"/>
      <c r="BB157" s="309"/>
      <c r="BC157" s="309"/>
      <c r="BD157" s="310"/>
      <c r="BE157" s="310"/>
      <c r="BF157" s="309"/>
      <c r="BG157" s="311"/>
      <c r="BH157" s="307"/>
      <c r="BI157" s="308"/>
      <c r="BJ157" s="309"/>
      <c r="BK157" s="309"/>
      <c r="BL157" s="310"/>
      <c r="BM157" s="310"/>
      <c r="BN157" s="309"/>
      <c r="BO157" s="311"/>
      <c r="BP157" s="307"/>
      <c r="BQ157" s="308"/>
      <c r="BR157" s="309"/>
      <c r="BS157" s="309"/>
      <c r="BT157" s="310"/>
      <c r="BU157" s="310"/>
      <c r="BV157" s="309"/>
      <c r="BW157" s="311"/>
      <c r="BX157" s="307"/>
      <c r="BY157" s="308"/>
      <c r="BZ157" s="309"/>
      <c r="CA157" s="309"/>
      <c r="CB157" s="310"/>
      <c r="CC157" s="310"/>
      <c r="CD157" s="309"/>
      <c r="CE157" s="311"/>
      <c r="CF157" s="307"/>
      <c r="CG157" s="308"/>
      <c r="CH157" s="309"/>
      <c r="CI157" s="309"/>
      <c r="CJ157" s="310"/>
      <c r="CK157" s="310"/>
      <c r="CL157" s="309"/>
      <c r="CM157" s="311"/>
      <c r="CN157" s="307"/>
      <c r="CO157" s="308"/>
      <c r="CP157" s="309"/>
      <c r="CQ157" s="309"/>
      <c r="CR157" s="310"/>
      <c r="CS157" s="310"/>
      <c r="CT157" s="309"/>
      <c r="CU157" s="311"/>
      <c r="CV157" s="307"/>
      <c r="CW157" s="308"/>
      <c r="CX157" s="309"/>
      <c r="CY157" s="309"/>
      <c r="CZ157" s="310"/>
      <c r="DA157" s="310"/>
      <c r="DB157" s="309"/>
      <c r="DC157" s="311"/>
      <c r="DD157" s="307"/>
      <c r="DE157" s="308"/>
      <c r="DF157" s="309"/>
      <c r="DG157" s="309"/>
      <c r="DH157" s="310"/>
      <c r="DI157" s="310"/>
      <c r="DJ157" s="309"/>
      <c r="DK157" s="311"/>
      <c r="DL157" s="307"/>
      <c r="DM157" s="308"/>
      <c r="DN157" s="309"/>
      <c r="DO157" s="309"/>
      <c r="DP157" s="310"/>
      <c r="DQ157" s="310"/>
      <c r="DR157" s="309"/>
      <c r="DS157" s="311"/>
      <c r="DT157" s="307"/>
      <c r="DU157" s="308"/>
      <c r="DV157" s="309"/>
      <c r="DW157" s="309"/>
      <c r="DX157" s="310"/>
      <c r="DY157" s="310"/>
      <c r="DZ157" s="309"/>
      <c r="EA157" s="311"/>
      <c r="EB157" s="307"/>
      <c r="EC157" s="308"/>
      <c r="ED157" s="309"/>
      <c r="EE157" s="309"/>
      <c r="EF157" s="310"/>
      <c r="EG157" s="310"/>
      <c r="EH157" s="309"/>
      <c r="EI157" s="311"/>
      <c r="EJ157" s="307"/>
      <c r="EK157" s="308"/>
      <c r="EL157" s="309"/>
      <c r="EM157" s="309"/>
      <c r="EN157" s="310"/>
      <c r="EO157" s="310"/>
      <c r="EP157" s="309"/>
      <c r="EQ157" s="311"/>
      <c r="ER157" s="307"/>
      <c r="ES157" s="308"/>
      <c r="ET157" s="309"/>
      <c r="EU157" s="309"/>
      <c r="EV157" s="310"/>
      <c r="EW157" s="310"/>
      <c r="EX157" s="309"/>
      <c r="EY157" s="311"/>
      <c r="EZ157" s="307"/>
      <c r="FA157" s="308"/>
      <c r="FB157" s="309"/>
      <c r="FC157" s="309"/>
      <c r="FD157" s="310"/>
      <c r="FE157" s="310"/>
      <c r="FF157" s="309"/>
      <c r="FG157" s="311"/>
      <c r="FH157" s="307"/>
      <c r="FI157" s="308"/>
      <c r="FJ157" s="309"/>
      <c r="FK157" s="309"/>
      <c r="FL157" s="310"/>
      <c r="FM157" s="310"/>
      <c r="FN157" s="309"/>
      <c r="FO157" s="311"/>
      <c r="FP157" s="307"/>
      <c r="FQ157" s="308"/>
      <c r="FR157" s="309"/>
      <c r="FS157" s="309"/>
      <c r="FT157" s="310"/>
      <c r="FU157" s="310"/>
      <c r="FV157" s="309"/>
      <c r="FW157" s="311"/>
      <c r="FX157" s="307"/>
      <c r="FY157" s="308"/>
      <c r="FZ157" s="309"/>
      <c r="GA157" s="309"/>
      <c r="GB157" s="310"/>
      <c r="GC157" s="310"/>
      <c r="GD157" s="309"/>
      <c r="GE157" s="311"/>
      <c r="GF157" s="307"/>
      <c r="GG157" s="308"/>
      <c r="GH157" s="309"/>
      <c r="GI157" s="309"/>
      <c r="GJ157" s="310"/>
      <c r="GK157" s="310"/>
      <c r="GL157" s="309"/>
      <c r="GM157" s="311"/>
      <c r="GN157" s="307"/>
      <c r="GO157" s="308"/>
      <c r="GP157" s="309"/>
      <c r="GQ157" s="309"/>
      <c r="GR157" s="310"/>
      <c r="GS157" s="310"/>
      <c r="GT157" s="309"/>
      <c r="GU157" s="311"/>
      <c r="GV157" s="307"/>
      <c r="GW157" s="308"/>
      <c r="GX157" s="309"/>
      <c r="GY157" s="309"/>
      <c r="GZ157" s="310"/>
      <c r="HA157" s="310"/>
      <c r="HB157" s="309"/>
      <c r="HC157" s="311"/>
      <c r="HD157" s="307"/>
      <c r="HE157" s="308"/>
      <c r="HF157" s="309"/>
      <c r="HG157" s="309"/>
      <c r="HH157" s="310"/>
      <c r="HI157" s="310"/>
      <c r="HJ157" s="309"/>
      <c r="HK157" s="311"/>
      <c r="HL157" s="307"/>
      <c r="HM157" s="308"/>
      <c r="HN157" s="309"/>
      <c r="HO157" s="309"/>
      <c r="HP157" s="310"/>
      <c r="HQ157" s="310"/>
      <c r="HR157" s="309"/>
      <c r="HS157" s="311"/>
      <c r="HT157" s="307"/>
      <c r="HU157" s="308"/>
      <c r="HV157" s="309"/>
      <c r="HW157" s="309"/>
      <c r="HX157" s="310"/>
      <c r="HY157" s="310"/>
      <c r="HZ157" s="309"/>
      <c r="IA157" s="311"/>
      <c r="IB157" s="307"/>
      <c r="IC157" s="308"/>
      <c r="ID157" s="309"/>
      <c r="IE157" s="309"/>
      <c r="IF157" s="310"/>
      <c r="IG157" s="310"/>
      <c r="IH157" s="309"/>
      <c r="II157" s="311"/>
      <c r="IJ157" s="307"/>
      <c r="IK157" s="308"/>
      <c r="IL157" s="309"/>
      <c r="IM157" s="309"/>
      <c r="IN157" s="310"/>
      <c r="IO157" s="310"/>
      <c r="IP157" s="309"/>
      <c r="IQ157" s="311"/>
      <c r="IR157" s="307"/>
      <c r="IS157" s="308"/>
    </row>
    <row r="158" spans="1:253" s="306" customFormat="1" ht="38.25">
      <c r="A158" s="300"/>
      <c r="B158" s="380" t="s">
        <v>540</v>
      </c>
      <c r="C158" s="302" t="s">
        <v>459</v>
      </c>
      <c r="D158" s="409">
        <f>(26.9+4.95+1.2*3+16.61*3+28.67*2+5.1*2)*1.5+(1.9*3+1.55*3+1.6+1.9*2+3.5+3.8*2+3.65*2+3.8+3*2+3.15*4+1.35+1.5*2+2.23*3)*2*1.5</f>
        <v>432</v>
      </c>
      <c r="E158" s="655">
        <v>0</v>
      </c>
      <c r="F158" s="600">
        <f>D158*E158</f>
        <v>0</v>
      </c>
      <c r="G158" s="644"/>
      <c r="H158" s="623">
        <v>18</v>
      </c>
      <c r="I158" s="624"/>
      <c r="J158" s="642">
        <f>E158*1.2</f>
        <v>0</v>
      </c>
      <c r="K158" s="679">
        <f>D158*J158</f>
        <v>0</v>
      </c>
      <c r="L158" s="307"/>
      <c r="M158" s="308"/>
      <c r="N158" s="309"/>
      <c r="O158" s="309"/>
      <c r="P158" s="310"/>
      <c r="Q158" s="310"/>
      <c r="R158" s="309"/>
      <c r="S158" s="311"/>
      <c r="T158" s="307"/>
      <c r="U158" s="308"/>
      <c r="V158" s="309"/>
      <c r="W158" s="309"/>
      <c r="X158" s="310"/>
      <c r="Y158" s="310"/>
      <c r="Z158" s="309"/>
      <c r="AA158" s="311"/>
      <c r="AB158" s="307"/>
      <c r="AC158" s="308"/>
      <c r="AD158" s="309"/>
      <c r="AE158" s="309"/>
      <c r="AF158" s="310"/>
      <c r="AG158" s="310"/>
      <c r="AH158" s="309"/>
      <c r="AI158" s="311"/>
      <c r="AJ158" s="307"/>
      <c r="AK158" s="308"/>
      <c r="AL158" s="309"/>
      <c r="AM158" s="309"/>
      <c r="AN158" s="310"/>
      <c r="AO158" s="310"/>
      <c r="AP158" s="309"/>
      <c r="AQ158" s="311"/>
      <c r="AR158" s="307"/>
      <c r="AS158" s="308"/>
      <c r="AT158" s="309"/>
      <c r="AU158" s="309"/>
      <c r="AV158" s="310"/>
      <c r="AW158" s="310"/>
      <c r="AX158" s="309"/>
      <c r="AY158" s="311"/>
      <c r="AZ158" s="307"/>
      <c r="BA158" s="308"/>
      <c r="BB158" s="309"/>
      <c r="BC158" s="309"/>
      <c r="BD158" s="310"/>
      <c r="BE158" s="310"/>
      <c r="BF158" s="309"/>
      <c r="BG158" s="311"/>
      <c r="BH158" s="307"/>
      <c r="BI158" s="308"/>
      <c r="BJ158" s="309"/>
      <c r="BK158" s="309"/>
      <c r="BL158" s="310"/>
      <c r="BM158" s="310"/>
      <c r="BN158" s="309"/>
      <c r="BO158" s="311"/>
      <c r="BP158" s="307"/>
      <c r="BQ158" s="308"/>
      <c r="BR158" s="309"/>
      <c r="BS158" s="309"/>
      <c r="BT158" s="310"/>
      <c r="BU158" s="310"/>
      <c r="BV158" s="309"/>
      <c r="BW158" s="311"/>
      <c r="BX158" s="307"/>
      <c r="BY158" s="308"/>
      <c r="BZ158" s="309"/>
      <c r="CA158" s="309"/>
      <c r="CB158" s="310"/>
      <c r="CC158" s="310"/>
      <c r="CD158" s="309"/>
      <c r="CE158" s="311"/>
      <c r="CF158" s="307"/>
      <c r="CG158" s="308"/>
      <c r="CH158" s="309"/>
      <c r="CI158" s="309"/>
      <c r="CJ158" s="310"/>
      <c r="CK158" s="310"/>
      <c r="CL158" s="309"/>
      <c r="CM158" s="311"/>
      <c r="CN158" s="307"/>
      <c r="CO158" s="308"/>
      <c r="CP158" s="309"/>
      <c r="CQ158" s="309"/>
      <c r="CR158" s="310"/>
      <c r="CS158" s="310"/>
      <c r="CT158" s="309"/>
      <c r="CU158" s="311"/>
      <c r="CV158" s="307"/>
      <c r="CW158" s="308"/>
      <c r="CX158" s="309"/>
      <c r="CY158" s="309"/>
      <c r="CZ158" s="310"/>
      <c r="DA158" s="310"/>
      <c r="DB158" s="309"/>
      <c r="DC158" s="311"/>
      <c r="DD158" s="307"/>
      <c r="DE158" s="308"/>
      <c r="DF158" s="309"/>
      <c r="DG158" s="309"/>
      <c r="DH158" s="310"/>
      <c r="DI158" s="310"/>
      <c r="DJ158" s="309"/>
      <c r="DK158" s="311"/>
      <c r="DL158" s="307"/>
      <c r="DM158" s="308"/>
      <c r="DN158" s="309"/>
      <c r="DO158" s="309"/>
      <c r="DP158" s="310"/>
      <c r="DQ158" s="310"/>
      <c r="DR158" s="309"/>
      <c r="DS158" s="311"/>
      <c r="DT158" s="307"/>
      <c r="DU158" s="308"/>
      <c r="DV158" s="309"/>
      <c r="DW158" s="309"/>
      <c r="DX158" s="310"/>
      <c r="DY158" s="310"/>
      <c r="DZ158" s="309"/>
      <c r="EA158" s="311"/>
      <c r="EB158" s="307"/>
      <c r="EC158" s="308"/>
      <c r="ED158" s="309"/>
      <c r="EE158" s="309"/>
      <c r="EF158" s="310"/>
      <c r="EG158" s="310"/>
      <c r="EH158" s="309"/>
      <c r="EI158" s="311"/>
      <c r="EJ158" s="307"/>
      <c r="EK158" s="308"/>
      <c r="EL158" s="309"/>
      <c r="EM158" s="309"/>
      <c r="EN158" s="310"/>
      <c r="EO158" s="310"/>
      <c r="EP158" s="309"/>
      <c r="EQ158" s="311"/>
      <c r="ER158" s="307"/>
      <c r="ES158" s="308"/>
      <c r="ET158" s="309"/>
      <c r="EU158" s="309"/>
      <c r="EV158" s="310"/>
      <c r="EW158" s="310"/>
      <c r="EX158" s="309"/>
      <c r="EY158" s="311"/>
      <c r="EZ158" s="307"/>
      <c r="FA158" s="308"/>
      <c r="FB158" s="309"/>
      <c r="FC158" s="309"/>
      <c r="FD158" s="310"/>
      <c r="FE158" s="310"/>
      <c r="FF158" s="309"/>
      <c r="FG158" s="311"/>
      <c r="FH158" s="307"/>
      <c r="FI158" s="308"/>
      <c r="FJ158" s="309"/>
      <c r="FK158" s="309"/>
      <c r="FL158" s="310"/>
      <c r="FM158" s="310"/>
      <c r="FN158" s="309"/>
      <c r="FO158" s="311"/>
      <c r="FP158" s="307"/>
      <c r="FQ158" s="308"/>
      <c r="FR158" s="309"/>
      <c r="FS158" s="309"/>
      <c r="FT158" s="310"/>
      <c r="FU158" s="310"/>
      <c r="FV158" s="309"/>
      <c r="FW158" s="311"/>
      <c r="FX158" s="307"/>
      <c r="FY158" s="308"/>
      <c r="FZ158" s="309"/>
      <c r="GA158" s="309"/>
      <c r="GB158" s="310"/>
      <c r="GC158" s="310"/>
      <c r="GD158" s="309"/>
      <c r="GE158" s="311"/>
      <c r="GF158" s="307"/>
      <c r="GG158" s="308"/>
      <c r="GH158" s="309"/>
      <c r="GI158" s="309"/>
      <c r="GJ158" s="310"/>
      <c r="GK158" s="310"/>
      <c r="GL158" s="309"/>
      <c r="GM158" s="311"/>
      <c r="GN158" s="307"/>
      <c r="GO158" s="308"/>
      <c r="GP158" s="309"/>
      <c r="GQ158" s="309"/>
      <c r="GR158" s="310"/>
      <c r="GS158" s="310"/>
      <c r="GT158" s="309"/>
      <c r="GU158" s="311"/>
      <c r="GV158" s="307"/>
      <c r="GW158" s="308"/>
      <c r="GX158" s="309"/>
      <c r="GY158" s="309"/>
      <c r="GZ158" s="310"/>
      <c r="HA158" s="310"/>
      <c r="HB158" s="309"/>
      <c r="HC158" s="311"/>
      <c r="HD158" s="307"/>
      <c r="HE158" s="308"/>
      <c r="HF158" s="309"/>
      <c r="HG158" s="309"/>
      <c r="HH158" s="310"/>
      <c r="HI158" s="310"/>
      <c r="HJ158" s="309"/>
      <c r="HK158" s="311"/>
      <c r="HL158" s="307"/>
      <c r="HM158" s="308"/>
      <c r="HN158" s="309"/>
      <c r="HO158" s="309"/>
      <c r="HP158" s="310"/>
      <c r="HQ158" s="310"/>
      <c r="HR158" s="309"/>
      <c r="HS158" s="311"/>
      <c r="HT158" s="307"/>
      <c r="HU158" s="308"/>
      <c r="HV158" s="309"/>
      <c r="HW158" s="309"/>
      <c r="HX158" s="310"/>
      <c r="HY158" s="310"/>
      <c r="HZ158" s="309"/>
      <c r="IA158" s="311"/>
      <c r="IB158" s="307"/>
      <c r="IC158" s="308"/>
      <c r="ID158" s="309"/>
      <c r="IE158" s="309"/>
      <c r="IF158" s="310"/>
      <c r="IG158" s="310"/>
      <c r="IH158" s="309"/>
      <c r="II158" s="311"/>
      <c r="IJ158" s="307"/>
      <c r="IK158" s="308"/>
      <c r="IL158" s="309"/>
      <c r="IM158" s="309"/>
      <c r="IN158" s="310"/>
      <c r="IO158" s="310"/>
      <c r="IP158" s="309"/>
      <c r="IQ158" s="311"/>
      <c r="IR158" s="307"/>
      <c r="IS158" s="308"/>
    </row>
    <row r="159" spans="1:253" s="306" customFormat="1" ht="216.75">
      <c r="A159" s="300">
        <v>5.03</v>
      </c>
      <c r="B159" s="372" t="s">
        <v>721</v>
      </c>
      <c r="C159" s="312"/>
      <c r="D159" s="404"/>
      <c r="E159" s="636"/>
      <c r="F159" s="627"/>
      <c r="G159" s="644"/>
      <c r="H159" s="623"/>
      <c r="I159" s="624"/>
      <c r="J159" s="625"/>
      <c r="K159" s="678"/>
      <c r="L159" s="307"/>
      <c r="M159" s="308"/>
      <c r="N159" s="309"/>
      <c r="O159" s="309"/>
      <c r="P159" s="310"/>
      <c r="Q159" s="310"/>
      <c r="R159" s="309"/>
      <c r="S159" s="311"/>
      <c r="T159" s="307"/>
      <c r="U159" s="308"/>
      <c r="V159" s="309"/>
      <c r="W159" s="309"/>
      <c r="X159" s="310"/>
      <c r="Y159" s="310"/>
      <c r="Z159" s="309"/>
      <c r="AA159" s="311"/>
      <c r="AB159" s="307"/>
      <c r="AC159" s="308"/>
      <c r="AD159" s="309"/>
      <c r="AE159" s="309"/>
      <c r="AF159" s="310"/>
      <c r="AG159" s="310"/>
      <c r="AH159" s="309"/>
      <c r="AI159" s="311"/>
      <c r="AJ159" s="307"/>
      <c r="AK159" s="308"/>
      <c r="AL159" s="309"/>
      <c r="AM159" s="309"/>
      <c r="AN159" s="310"/>
      <c r="AO159" s="310"/>
      <c r="AP159" s="309"/>
      <c r="AQ159" s="311"/>
      <c r="AR159" s="307"/>
      <c r="AS159" s="308"/>
      <c r="AT159" s="309"/>
      <c r="AU159" s="309"/>
      <c r="AV159" s="310"/>
      <c r="AW159" s="310"/>
      <c r="AX159" s="309"/>
      <c r="AY159" s="311"/>
      <c r="AZ159" s="307"/>
      <c r="BA159" s="308"/>
      <c r="BB159" s="309"/>
      <c r="BC159" s="309"/>
      <c r="BD159" s="310"/>
      <c r="BE159" s="310"/>
      <c r="BF159" s="309"/>
      <c r="BG159" s="311"/>
      <c r="BH159" s="307"/>
      <c r="BI159" s="308"/>
      <c r="BJ159" s="309"/>
      <c r="BK159" s="309"/>
      <c r="BL159" s="310"/>
      <c r="BM159" s="310"/>
      <c r="BN159" s="309"/>
      <c r="BO159" s="311"/>
      <c r="BP159" s="307"/>
      <c r="BQ159" s="308"/>
      <c r="BR159" s="309"/>
      <c r="BS159" s="309"/>
      <c r="BT159" s="310"/>
      <c r="BU159" s="310"/>
      <c r="BV159" s="309"/>
      <c r="BW159" s="311"/>
      <c r="BX159" s="307"/>
      <c r="BY159" s="308"/>
      <c r="BZ159" s="309"/>
      <c r="CA159" s="309"/>
      <c r="CB159" s="310"/>
      <c r="CC159" s="310"/>
      <c r="CD159" s="309"/>
      <c r="CE159" s="311"/>
      <c r="CF159" s="307"/>
      <c r="CG159" s="308"/>
      <c r="CH159" s="309"/>
      <c r="CI159" s="309"/>
      <c r="CJ159" s="310"/>
      <c r="CK159" s="310"/>
      <c r="CL159" s="309"/>
      <c r="CM159" s="311"/>
      <c r="CN159" s="307"/>
      <c r="CO159" s="308"/>
      <c r="CP159" s="309"/>
      <c r="CQ159" s="309"/>
      <c r="CR159" s="310"/>
      <c r="CS159" s="310"/>
      <c r="CT159" s="309"/>
      <c r="CU159" s="311"/>
      <c r="CV159" s="307"/>
      <c r="CW159" s="308"/>
      <c r="CX159" s="309"/>
      <c r="CY159" s="309"/>
      <c r="CZ159" s="310"/>
      <c r="DA159" s="310"/>
      <c r="DB159" s="309"/>
      <c r="DC159" s="311"/>
      <c r="DD159" s="307"/>
      <c r="DE159" s="308"/>
      <c r="DF159" s="309"/>
      <c r="DG159" s="309"/>
      <c r="DH159" s="310"/>
      <c r="DI159" s="310"/>
      <c r="DJ159" s="309"/>
      <c r="DK159" s="311"/>
      <c r="DL159" s="307"/>
      <c r="DM159" s="308"/>
      <c r="DN159" s="309"/>
      <c r="DO159" s="309"/>
      <c r="DP159" s="310"/>
      <c r="DQ159" s="310"/>
      <c r="DR159" s="309"/>
      <c r="DS159" s="311"/>
      <c r="DT159" s="307"/>
      <c r="DU159" s="308"/>
      <c r="DV159" s="309"/>
      <c r="DW159" s="309"/>
      <c r="DX159" s="310"/>
      <c r="DY159" s="310"/>
      <c r="DZ159" s="309"/>
      <c r="EA159" s="311"/>
      <c r="EB159" s="307"/>
      <c r="EC159" s="308"/>
      <c r="ED159" s="309"/>
      <c r="EE159" s="309"/>
      <c r="EF159" s="310"/>
      <c r="EG159" s="310"/>
      <c r="EH159" s="309"/>
      <c r="EI159" s="311"/>
      <c r="EJ159" s="307"/>
      <c r="EK159" s="308"/>
      <c r="EL159" s="309"/>
      <c r="EM159" s="309"/>
      <c r="EN159" s="310"/>
      <c r="EO159" s="310"/>
      <c r="EP159" s="309"/>
      <c r="EQ159" s="311"/>
      <c r="ER159" s="307"/>
      <c r="ES159" s="308"/>
      <c r="ET159" s="309"/>
      <c r="EU159" s="309"/>
      <c r="EV159" s="310"/>
      <c r="EW159" s="310"/>
      <c r="EX159" s="309"/>
      <c r="EY159" s="311"/>
      <c r="EZ159" s="307"/>
      <c r="FA159" s="308"/>
      <c r="FB159" s="309"/>
      <c r="FC159" s="309"/>
      <c r="FD159" s="310"/>
      <c r="FE159" s="310"/>
      <c r="FF159" s="309"/>
      <c r="FG159" s="311"/>
      <c r="FH159" s="307"/>
      <c r="FI159" s="308"/>
      <c r="FJ159" s="309"/>
      <c r="FK159" s="309"/>
      <c r="FL159" s="310"/>
      <c r="FM159" s="310"/>
      <c r="FN159" s="309"/>
      <c r="FO159" s="311"/>
      <c r="FP159" s="307"/>
      <c r="FQ159" s="308"/>
      <c r="FR159" s="309"/>
      <c r="FS159" s="309"/>
      <c r="FT159" s="310"/>
      <c r="FU159" s="310"/>
      <c r="FV159" s="309"/>
      <c r="FW159" s="311"/>
      <c r="FX159" s="307"/>
      <c r="FY159" s="308"/>
      <c r="FZ159" s="309"/>
      <c r="GA159" s="309"/>
      <c r="GB159" s="310"/>
      <c r="GC159" s="310"/>
      <c r="GD159" s="309"/>
      <c r="GE159" s="311"/>
      <c r="GF159" s="307"/>
      <c r="GG159" s="308"/>
      <c r="GH159" s="309"/>
      <c r="GI159" s="309"/>
      <c r="GJ159" s="310"/>
      <c r="GK159" s="310"/>
      <c r="GL159" s="309"/>
      <c r="GM159" s="311"/>
      <c r="GN159" s="307"/>
      <c r="GO159" s="308"/>
      <c r="GP159" s="309"/>
      <c r="GQ159" s="309"/>
      <c r="GR159" s="310"/>
      <c r="GS159" s="310"/>
      <c r="GT159" s="309"/>
      <c r="GU159" s="311"/>
      <c r="GV159" s="307"/>
      <c r="GW159" s="308"/>
      <c r="GX159" s="309"/>
      <c r="GY159" s="309"/>
      <c r="GZ159" s="310"/>
      <c r="HA159" s="310"/>
      <c r="HB159" s="309"/>
      <c r="HC159" s="311"/>
      <c r="HD159" s="307"/>
      <c r="HE159" s="308"/>
      <c r="HF159" s="309"/>
      <c r="HG159" s="309"/>
      <c r="HH159" s="310"/>
      <c r="HI159" s="310"/>
      <c r="HJ159" s="309"/>
      <c r="HK159" s="311"/>
      <c r="HL159" s="307"/>
      <c r="HM159" s="308"/>
      <c r="HN159" s="309"/>
      <c r="HO159" s="309"/>
      <c r="HP159" s="310"/>
      <c r="HQ159" s="310"/>
      <c r="HR159" s="309"/>
      <c r="HS159" s="311"/>
      <c r="HT159" s="307"/>
      <c r="HU159" s="308"/>
      <c r="HV159" s="309"/>
      <c r="HW159" s="309"/>
      <c r="HX159" s="310"/>
      <c r="HY159" s="310"/>
      <c r="HZ159" s="309"/>
      <c r="IA159" s="311"/>
      <c r="IB159" s="307"/>
      <c r="IC159" s="308"/>
      <c r="ID159" s="309"/>
      <c r="IE159" s="309"/>
      <c r="IF159" s="310"/>
      <c r="IG159" s="310"/>
      <c r="IH159" s="309"/>
      <c r="II159" s="311"/>
      <c r="IJ159" s="307"/>
      <c r="IK159" s="308"/>
      <c r="IL159" s="309"/>
      <c r="IM159" s="309"/>
      <c r="IN159" s="310"/>
      <c r="IO159" s="310"/>
      <c r="IP159" s="309"/>
      <c r="IQ159" s="311"/>
      <c r="IR159" s="307"/>
      <c r="IS159" s="308"/>
    </row>
    <row r="160" spans="1:253" s="306" customFormat="1" ht="13.5">
      <c r="A160" s="300"/>
      <c r="B160" s="383" t="s">
        <v>509</v>
      </c>
      <c r="C160" s="312" t="s">
        <v>459</v>
      </c>
      <c r="D160" s="384">
        <f>27.24+15.22+16+31.22*2+15.3*2+16.86*2</f>
        <v>185.22</v>
      </c>
      <c r="E160" s="655">
        <v>0</v>
      </c>
      <c r="F160" s="600">
        <f>D160*E160</f>
        <v>0</v>
      </c>
      <c r="G160" s="644"/>
      <c r="H160" s="623"/>
      <c r="I160" s="624"/>
      <c r="J160" s="625">
        <f>E160*1.2</f>
        <v>0</v>
      </c>
      <c r="K160" s="678">
        <f>D160*J160</f>
        <v>0</v>
      </c>
      <c r="L160" s="307"/>
      <c r="M160" s="308"/>
      <c r="N160" s="309"/>
      <c r="O160" s="309"/>
      <c r="P160" s="310"/>
      <c r="Q160" s="310"/>
      <c r="R160" s="309"/>
      <c r="S160" s="311"/>
      <c r="T160" s="307"/>
      <c r="U160" s="308"/>
      <c r="V160" s="309"/>
      <c r="W160" s="309"/>
      <c r="X160" s="310"/>
      <c r="Y160" s="310"/>
      <c r="Z160" s="309"/>
      <c r="AA160" s="311"/>
      <c r="AB160" s="307"/>
      <c r="AC160" s="308"/>
      <c r="AD160" s="309"/>
      <c r="AE160" s="309"/>
      <c r="AF160" s="310"/>
      <c r="AG160" s="310"/>
      <c r="AH160" s="309"/>
      <c r="AI160" s="311"/>
      <c r="AJ160" s="307"/>
      <c r="AK160" s="308"/>
      <c r="AL160" s="309"/>
      <c r="AM160" s="309"/>
      <c r="AN160" s="310"/>
      <c r="AO160" s="310"/>
      <c r="AP160" s="309"/>
      <c r="AQ160" s="311"/>
      <c r="AR160" s="307"/>
      <c r="AS160" s="308"/>
      <c r="AT160" s="309"/>
      <c r="AU160" s="309"/>
      <c r="AV160" s="310"/>
      <c r="AW160" s="310"/>
      <c r="AX160" s="309"/>
      <c r="AY160" s="311"/>
      <c r="AZ160" s="307"/>
      <c r="BA160" s="308"/>
      <c r="BB160" s="309"/>
      <c r="BC160" s="309"/>
      <c r="BD160" s="310"/>
      <c r="BE160" s="310"/>
      <c r="BF160" s="309"/>
      <c r="BG160" s="311"/>
      <c r="BH160" s="307"/>
      <c r="BI160" s="308"/>
      <c r="BJ160" s="309"/>
      <c r="BK160" s="309"/>
      <c r="BL160" s="310"/>
      <c r="BM160" s="310"/>
      <c r="BN160" s="309"/>
      <c r="BO160" s="311"/>
      <c r="BP160" s="307"/>
      <c r="BQ160" s="308"/>
      <c r="BR160" s="309"/>
      <c r="BS160" s="309"/>
      <c r="BT160" s="310"/>
      <c r="BU160" s="310"/>
      <c r="BV160" s="309"/>
      <c r="BW160" s="311"/>
      <c r="BX160" s="307"/>
      <c r="BY160" s="308"/>
      <c r="BZ160" s="309"/>
      <c r="CA160" s="309"/>
      <c r="CB160" s="310"/>
      <c r="CC160" s="310"/>
      <c r="CD160" s="309"/>
      <c r="CE160" s="311"/>
      <c r="CF160" s="307"/>
      <c r="CG160" s="308"/>
      <c r="CH160" s="309"/>
      <c r="CI160" s="309"/>
      <c r="CJ160" s="310"/>
      <c r="CK160" s="310"/>
      <c r="CL160" s="309"/>
      <c r="CM160" s="311"/>
      <c r="CN160" s="307"/>
      <c r="CO160" s="308"/>
      <c r="CP160" s="309"/>
      <c r="CQ160" s="309"/>
      <c r="CR160" s="310"/>
      <c r="CS160" s="310"/>
      <c r="CT160" s="309"/>
      <c r="CU160" s="311"/>
      <c r="CV160" s="307"/>
      <c r="CW160" s="308"/>
      <c r="CX160" s="309"/>
      <c r="CY160" s="309"/>
      <c r="CZ160" s="310"/>
      <c r="DA160" s="310"/>
      <c r="DB160" s="309"/>
      <c r="DC160" s="311"/>
      <c r="DD160" s="307"/>
      <c r="DE160" s="308"/>
      <c r="DF160" s="309"/>
      <c r="DG160" s="309"/>
      <c r="DH160" s="310"/>
      <c r="DI160" s="310"/>
      <c r="DJ160" s="309"/>
      <c r="DK160" s="311"/>
      <c r="DL160" s="307"/>
      <c r="DM160" s="308"/>
      <c r="DN160" s="309"/>
      <c r="DO160" s="309"/>
      <c r="DP160" s="310"/>
      <c r="DQ160" s="310"/>
      <c r="DR160" s="309"/>
      <c r="DS160" s="311"/>
      <c r="DT160" s="307"/>
      <c r="DU160" s="308"/>
      <c r="DV160" s="309"/>
      <c r="DW160" s="309"/>
      <c r="DX160" s="310"/>
      <c r="DY160" s="310"/>
      <c r="DZ160" s="309"/>
      <c r="EA160" s="311"/>
      <c r="EB160" s="307"/>
      <c r="EC160" s="308"/>
      <c r="ED160" s="309"/>
      <c r="EE160" s="309"/>
      <c r="EF160" s="310"/>
      <c r="EG160" s="310"/>
      <c r="EH160" s="309"/>
      <c r="EI160" s="311"/>
      <c r="EJ160" s="307"/>
      <c r="EK160" s="308"/>
      <c r="EL160" s="309"/>
      <c r="EM160" s="309"/>
      <c r="EN160" s="310"/>
      <c r="EO160" s="310"/>
      <c r="EP160" s="309"/>
      <c r="EQ160" s="311"/>
      <c r="ER160" s="307"/>
      <c r="ES160" s="308"/>
      <c r="ET160" s="309"/>
      <c r="EU160" s="309"/>
      <c r="EV160" s="310"/>
      <c r="EW160" s="310"/>
      <c r="EX160" s="309"/>
      <c r="EY160" s="311"/>
      <c r="EZ160" s="307"/>
      <c r="FA160" s="308"/>
      <c r="FB160" s="309"/>
      <c r="FC160" s="309"/>
      <c r="FD160" s="310"/>
      <c r="FE160" s="310"/>
      <c r="FF160" s="309"/>
      <c r="FG160" s="311"/>
      <c r="FH160" s="307"/>
      <c r="FI160" s="308"/>
      <c r="FJ160" s="309"/>
      <c r="FK160" s="309"/>
      <c r="FL160" s="310"/>
      <c r="FM160" s="310"/>
      <c r="FN160" s="309"/>
      <c r="FO160" s="311"/>
      <c r="FP160" s="307"/>
      <c r="FQ160" s="308"/>
      <c r="FR160" s="309"/>
      <c r="FS160" s="309"/>
      <c r="FT160" s="310"/>
      <c r="FU160" s="310"/>
      <c r="FV160" s="309"/>
      <c r="FW160" s="311"/>
      <c r="FX160" s="307"/>
      <c r="FY160" s="308"/>
      <c r="FZ160" s="309"/>
      <c r="GA160" s="309"/>
      <c r="GB160" s="310"/>
      <c r="GC160" s="310"/>
      <c r="GD160" s="309"/>
      <c r="GE160" s="311"/>
      <c r="GF160" s="307"/>
      <c r="GG160" s="308"/>
      <c r="GH160" s="309"/>
      <c r="GI160" s="309"/>
      <c r="GJ160" s="310"/>
      <c r="GK160" s="310"/>
      <c r="GL160" s="309"/>
      <c r="GM160" s="311"/>
      <c r="GN160" s="307"/>
      <c r="GO160" s="308"/>
      <c r="GP160" s="309"/>
      <c r="GQ160" s="309"/>
      <c r="GR160" s="310"/>
      <c r="GS160" s="310"/>
      <c r="GT160" s="309"/>
      <c r="GU160" s="311"/>
      <c r="GV160" s="307"/>
      <c r="GW160" s="308"/>
      <c r="GX160" s="309"/>
      <c r="GY160" s="309"/>
      <c r="GZ160" s="310"/>
      <c r="HA160" s="310"/>
      <c r="HB160" s="309"/>
      <c r="HC160" s="311"/>
      <c r="HD160" s="307"/>
      <c r="HE160" s="308"/>
      <c r="HF160" s="309"/>
      <c r="HG160" s="309"/>
      <c r="HH160" s="310"/>
      <c r="HI160" s="310"/>
      <c r="HJ160" s="309"/>
      <c r="HK160" s="311"/>
      <c r="HL160" s="307"/>
      <c r="HM160" s="308"/>
      <c r="HN160" s="309"/>
      <c r="HO160" s="309"/>
      <c r="HP160" s="310"/>
      <c r="HQ160" s="310"/>
      <c r="HR160" s="309"/>
      <c r="HS160" s="311"/>
      <c r="HT160" s="307"/>
      <c r="HU160" s="308"/>
      <c r="HV160" s="309"/>
      <c r="HW160" s="309"/>
      <c r="HX160" s="310"/>
      <c r="HY160" s="310"/>
      <c r="HZ160" s="309"/>
      <c r="IA160" s="311"/>
      <c r="IB160" s="307"/>
      <c r="IC160" s="308"/>
      <c r="ID160" s="309"/>
      <c r="IE160" s="309"/>
      <c r="IF160" s="310"/>
      <c r="IG160" s="310"/>
      <c r="IH160" s="309"/>
      <c r="II160" s="311"/>
      <c r="IJ160" s="307"/>
      <c r="IK160" s="308"/>
      <c r="IL160" s="309"/>
      <c r="IM160" s="309"/>
      <c r="IN160" s="310"/>
      <c r="IO160" s="310"/>
      <c r="IP160" s="309"/>
      <c r="IQ160" s="311"/>
      <c r="IR160" s="307"/>
      <c r="IS160" s="308"/>
    </row>
    <row r="161" spans="1:253" s="306" customFormat="1" ht="13.5">
      <c r="A161" s="300"/>
      <c r="B161" s="383" t="s">
        <v>541</v>
      </c>
      <c r="C161" s="312" t="s">
        <v>459</v>
      </c>
      <c r="D161" s="384">
        <f>387.53+12.61</f>
        <v>400.14</v>
      </c>
      <c r="E161" s="655">
        <v>0</v>
      </c>
      <c r="F161" s="600">
        <f>D161*E161</f>
        <v>0</v>
      </c>
      <c r="G161" s="644"/>
      <c r="H161" s="623"/>
      <c r="I161" s="624"/>
      <c r="J161" s="625">
        <f>E161*1.2</f>
        <v>0</v>
      </c>
      <c r="K161" s="678">
        <f>D161*J161</f>
        <v>0</v>
      </c>
      <c r="L161" s="307"/>
      <c r="M161" s="308"/>
      <c r="N161" s="309"/>
      <c r="O161" s="309"/>
      <c r="P161" s="310"/>
      <c r="Q161" s="310"/>
      <c r="R161" s="309"/>
      <c r="S161" s="311"/>
      <c r="T161" s="307"/>
      <c r="U161" s="308"/>
      <c r="V161" s="309"/>
      <c r="W161" s="309"/>
      <c r="X161" s="310"/>
      <c r="Y161" s="310"/>
      <c r="Z161" s="309"/>
      <c r="AA161" s="311"/>
      <c r="AB161" s="307"/>
      <c r="AC161" s="308"/>
      <c r="AD161" s="309"/>
      <c r="AE161" s="309"/>
      <c r="AF161" s="310"/>
      <c r="AG161" s="310"/>
      <c r="AH161" s="309"/>
      <c r="AI161" s="311"/>
      <c r="AJ161" s="307"/>
      <c r="AK161" s="308"/>
      <c r="AL161" s="309"/>
      <c r="AM161" s="309"/>
      <c r="AN161" s="310"/>
      <c r="AO161" s="310"/>
      <c r="AP161" s="309"/>
      <c r="AQ161" s="311"/>
      <c r="AR161" s="307"/>
      <c r="AS161" s="308"/>
      <c r="AT161" s="309"/>
      <c r="AU161" s="309"/>
      <c r="AV161" s="310"/>
      <c r="AW161" s="310"/>
      <c r="AX161" s="309"/>
      <c r="AY161" s="311"/>
      <c r="AZ161" s="307"/>
      <c r="BA161" s="308"/>
      <c r="BB161" s="309"/>
      <c r="BC161" s="309"/>
      <c r="BD161" s="310"/>
      <c r="BE161" s="310"/>
      <c r="BF161" s="309"/>
      <c r="BG161" s="311"/>
      <c r="BH161" s="307"/>
      <c r="BI161" s="308"/>
      <c r="BJ161" s="309"/>
      <c r="BK161" s="309"/>
      <c r="BL161" s="310"/>
      <c r="BM161" s="310"/>
      <c r="BN161" s="309"/>
      <c r="BO161" s="311"/>
      <c r="BP161" s="307"/>
      <c r="BQ161" s="308"/>
      <c r="BR161" s="309"/>
      <c r="BS161" s="309"/>
      <c r="BT161" s="310"/>
      <c r="BU161" s="310"/>
      <c r="BV161" s="309"/>
      <c r="BW161" s="311"/>
      <c r="BX161" s="307"/>
      <c r="BY161" s="308"/>
      <c r="BZ161" s="309"/>
      <c r="CA161" s="309"/>
      <c r="CB161" s="310"/>
      <c r="CC161" s="310"/>
      <c r="CD161" s="309"/>
      <c r="CE161" s="311"/>
      <c r="CF161" s="307"/>
      <c r="CG161" s="308"/>
      <c r="CH161" s="309"/>
      <c r="CI161" s="309"/>
      <c r="CJ161" s="310"/>
      <c r="CK161" s="310"/>
      <c r="CL161" s="309"/>
      <c r="CM161" s="311"/>
      <c r="CN161" s="307"/>
      <c r="CO161" s="308"/>
      <c r="CP161" s="309"/>
      <c r="CQ161" s="309"/>
      <c r="CR161" s="310"/>
      <c r="CS161" s="310"/>
      <c r="CT161" s="309"/>
      <c r="CU161" s="311"/>
      <c r="CV161" s="307"/>
      <c r="CW161" s="308"/>
      <c r="CX161" s="309"/>
      <c r="CY161" s="309"/>
      <c r="CZ161" s="310"/>
      <c r="DA161" s="310"/>
      <c r="DB161" s="309"/>
      <c r="DC161" s="311"/>
      <c r="DD161" s="307"/>
      <c r="DE161" s="308"/>
      <c r="DF161" s="309"/>
      <c r="DG161" s="309"/>
      <c r="DH161" s="310"/>
      <c r="DI161" s="310"/>
      <c r="DJ161" s="309"/>
      <c r="DK161" s="311"/>
      <c r="DL161" s="307"/>
      <c r="DM161" s="308"/>
      <c r="DN161" s="309"/>
      <c r="DO161" s="309"/>
      <c r="DP161" s="310"/>
      <c r="DQ161" s="310"/>
      <c r="DR161" s="309"/>
      <c r="DS161" s="311"/>
      <c r="DT161" s="307"/>
      <c r="DU161" s="308"/>
      <c r="DV161" s="309"/>
      <c r="DW161" s="309"/>
      <c r="DX161" s="310"/>
      <c r="DY161" s="310"/>
      <c r="DZ161" s="309"/>
      <c r="EA161" s="311"/>
      <c r="EB161" s="307"/>
      <c r="EC161" s="308"/>
      <c r="ED161" s="309"/>
      <c r="EE161" s="309"/>
      <c r="EF161" s="310"/>
      <c r="EG161" s="310"/>
      <c r="EH161" s="309"/>
      <c r="EI161" s="311"/>
      <c r="EJ161" s="307"/>
      <c r="EK161" s="308"/>
      <c r="EL161" s="309"/>
      <c r="EM161" s="309"/>
      <c r="EN161" s="310"/>
      <c r="EO161" s="310"/>
      <c r="EP161" s="309"/>
      <c r="EQ161" s="311"/>
      <c r="ER161" s="307"/>
      <c r="ES161" s="308"/>
      <c r="ET161" s="309"/>
      <c r="EU161" s="309"/>
      <c r="EV161" s="310"/>
      <c r="EW161" s="310"/>
      <c r="EX161" s="309"/>
      <c r="EY161" s="311"/>
      <c r="EZ161" s="307"/>
      <c r="FA161" s="308"/>
      <c r="FB161" s="309"/>
      <c r="FC161" s="309"/>
      <c r="FD161" s="310"/>
      <c r="FE161" s="310"/>
      <c r="FF161" s="309"/>
      <c r="FG161" s="311"/>
      <c r="FH161" s="307"/>
      <c r="FI161" s="308"/>
      <c r="FJ161" s="309"/>
      <c r="FK161" s="309"/>
      <c r="FL161" s="310"/>
      <c r="FM161" s="310"/>
      <c r="FN161" s="309"/>
      <c r="FO161" s="311"/>
      <c r="FP161" s="307"/>
      <c r="FQ161" s="308"/>
      <c r="FR161" s="309"/>
      <c r="FS161" s="309"/>
      <c r="FT161" s="310"/>
      <c r="FU161" s="310"/>
      <c r="FV161" s="309"/>
      <c r="FW161" s="311"/>
      <c r="FX161" s="307"/>
      <c r="FY161" s="308"/>
      <c r="FZ161" s="309"/>
      <c r="GA161" s="309"/>
      <c r="GB161" s="310"/>
      <c r="GC161" s="310"/>
      <c r="GD161" s="309"/>
      <c r="GE161" s="311"/>
      <c r="GF161" s="307"/>
      <c r="GG161" s="308"/>
      <c r="GH161" s="309"/>
      <c r="GI161" s="309"/>
      <c r="GJ161" s="310"/>
      <c r="GK161" s="310"/>
      <c r="GL161" s="309"/>
      <c r="GM161" s="311"/>
      <c r="GN161" s="307"/>
      <c r="GO161" s="308"/>
      <c r="GP161" s="309"/>
      <c r="GQ161" s="309"/>
      <c r="GR161" s="310"/>
      <c r="GS161" s="310"/>
      <c r="GT161" s="309"/>
      <c r="GU161" s="311"/>
      <c r="GV161" s="307"/>
      <c r="GW161" s="308"/>
      <c r="GX161" s="309"/>
      <c r="GY161" s="309"/>
      <c r="GZ161" s="310"/>
      <c r="HA161" s="310"/>
      <c r="HB161" s="309"/>
      <c r="HC161" s="311"/>
      <c r="HD161" s="307"/>
      <c r="HE161" s="308"/>
      <c r="HF161" s="309"/>
      <c r="HG161" s="309"/>
      <c r="HH161" s="310"/>
      <c r="HI161" s="310"/>
      <c r="HJ161" s="309"/>
      <c r="HK161" s="311"/>
      <c r="HL161" s="307"/>
      <c r="HM161" s="308"/>
      <c r="HN161" s="309"/>
      <c r="HO161" s="309"/>
      <c r="HP161" s="310"/>
      <c r="HQ161" s="310"/>
      <c r="HR161" s="309"/>
      <c r="HS161" s="311"/>
      <c r="HT161" s="307"/>
      <c r="HU161" s="308"/>
      <c r="HV161" s="309"/>
      <c r="HW161" s="309"/>
      <c r="HX161" s="310"/>
      <c r="HY161" s="310"/>
      <c r="HZ161" s="309"/>
      <c r="IA161" s="311"/>
      <c r="IB161" s="307"/>
      <c r="IC161" s="308"/>
      <c r="ID161" s="309"/>
      <c r="IE161" s="309"/>
      <c r="IF161" s="310"/>
      <c r="IG161" s="310"/>
      <c r="IH161" s="309"/>
      <c r="II161" s="311"/>
      <c r="IJ161" s="307"/>
      <c r="IK161" s="308"/>
      <c r="IL161" s="309"/>
      <c r="IM161" s="309"/>
      <c r="IN161" s="310"/>
      <c r="IO161" s="310"/>
      <c r="IP161" s="309"/>
      <c r="IQ161" s="311"/>
      <c r="IR161" s="307"/>
      <c r="IS161" s="308"/>
    </row>
    <row r="162" spans="1:253" s="306" customFormat="1" ht="13.5">
      <c r="A162" s="317">
        <v>5</v>
      </c>
      <c r="B162" s="318" t="s">
        <v>537</v>
      </c>
      <c r="C162" s="319"/>
      <c r="D162" s="320"/>
      <c r="E162" s="321" t="s">
        <v>465</v>
      </c>
      <c r="F162" s="621">
        <f>SUM(F156:F161)</f>
        <v>0</v>
      </c>
      <c r="G162" s="622"/>
      <c r="H162" s="623"/>
      <c r="I162" s="624"/>
      <c r="J162" s="625"/>
      <c r="K162" s="680">
        <f>SUM(K156:K161)</f>
        <v>0</v>
      </c>
      <c r="L162" s="307"/>
      <c r="M162" s="308"/>
      <c r="N162" s="309"/>
      <c r="O162" s="309"/>
      <c r="P162" s="310"/>
      <c r="Q162" s="310"/>
      <c r="R162" s="309"/>
      <c r="S162" s="311"/>
      <c r="T162" s="307"/>
      <c r="U162" s="308"/>
      <c r="V162" s="309"/>
      <c r="W162" s="309"/>
      <c r="X162" s="310"/>
      <c r="Y162" s="310"/>
      <c r="Z162" s="309"/>
      <c r="AA162" s="311"/>
      <c r="AB162" s="307"/>
      <c r="AC162" s="308"/>
      <c r="AD162" s="309"/>
      <c r="AE162" s="309"/>
      <c r="AF162" s="310"/>
      <c r="AG162" s="310"/>
      <c r="AH162" s="309"/>
      <c r="AI162" s="311"/>
      <c r="AJ162" s="307"/>
      <c r="AK162" s="308"/>
      <c r="AL162" s="309"/>
      <c r="AM162" s="309"/>
      <c r="AN162" s="310"/>
      <c r="AO162" s="310"/>
      <c r="AP162" s="309"/>
      <c r="AQ162" s="311"/>
      <c r="AR162" s="307"/>
      <c r="AS162" s="308"/>
      <c r="AT162" s="309"/>
      <c r="AU162" s="309"/>
      <c r="AV162" s="310"/>
      <c r="AW162" s="310"/>
      <c r="AX162" s="309"/>
      <c r="AY162" s="311"/>
      <c r="AZ162" s="307"/>
      <c r="BA162" s="308"/>
      <c r="BB162" s="309"/>
      <c r="BC162" s="309"/>
      <c r="BD162" s="310"/>
      <c r="BE162" s="310"/>
      <c r="BF162" s="309"/>
      <c r="BG162" s="311"/>
      <c r="BH162" s="307"/>
      <c r="BI162" s="308"/>
      <c r="BJ162" s="309"/>
      <c r="BK162" s="309"/>
      <c r="BL162" s="310"/>
      <c r="BM162" s="310"/>
      <c r="BN162" s="309"/>
      <c r="BO162" s="311"/>
      <c r="BP162" s="307"/>
      <c r="BQ162" s="308"/>
      <c r="BR162" s="309"/>
      <c r="BS162" s="309"/>
      <c r="BT162" s="310"/>
      <c r="BU162" s="310"/>
      <c r="BV162" s="309"/>
      <c r="BW162" s="311"/>
      <c r="BX162" s="307"/>
      <c r="BY162" s="308"/>
      <c r="BZ162" s="309"/>
      <c r="CA162" s="309"/>
      <c r="CB162" s="310"/>
      <c r="CC162" s="310"/>
      <c r="CD162" s="309"/>
      <c r="CE162" s="311"/>
      <c r="CF162" s="307"/>
      <c r="CG162" s="308"/>
      <c r="CH162" s="309"/>
      <c r="CI162" s="309"/>
      <c r="CJ162" s="310"/>
      <c r="CK162" s="310"/>
      <c r="CL162" s="309"/>
      <c r="CM162" s="311"/>
      <c r="CN162" s="307"/>
      <c r="CO162" s="308"/>
      <c r="CP162" s="309"/>
      <c r="CQ162" s="309"/>
      <c r="CR162" s="310"/>
      <c r="CS162" s="310"/>
      <c r="CT162" s="309"/>
      <c r="CU162" s="311"/>
      <c r="CV162" s="307"/>
      <c r="CW162" s="308"/>
      <c r="CX162" s="309"/>
      <c r="CY162" s="309"/>
      <c r="CZ162" s="310"/>
      <c r="DA162" s="310"/>
      <c r="DB162" s="309"/>
      <c r="DC162" s="311"/>
      <c r="DD162" s="307"/>
      <c r="DE162" s="308"/>
      <c r="DF162" s="309"/>
      <c r="DG162" s="309"/>
      <c r="DH162" s="310"/>
      <c r="DI162" s="310"/>
      <c r="DJ162" s="309"/>
      <c r="DK162" s="311"/>
      <c r="DL162" s="307"/>
      <c r="DM162" s="308"/>
      <c r="DN162" s="309"/>
      <c r="DO162" s="309"/>
      <c r="DP162" s="310"/>
      <c r="DQ162" s="310"/>
      <c r="DR162" s="309"/>
      <c r="DS162" s="311"/>
      <c r="DT162" s="307"/>
      <c r="DU162" s="308"/>
      <c r="DV162" s="309"/>
      <c r="DW162" s="309"/>
      <c r="DX162" s="310"/>
      <c r="DY162" s="310"/>
      <c r="DZ162" s="309"/>
      <c r="EA162" s="311"/>
      <c r="EB162" s="307"/>
      <c r="EC162" s="308"/>
      <c r="ED162" s="309"/>
      <c r="EE162" s="309"/>
      <c r="EF162" s="310"/>
      <c r="EG162" s="310"/>
      <c r="EH162" s="309"/>
      <c r="EI162" s="311"/>
      <c r="EJ162" s="307"/>
      <c r="EK162" s="308"/>
      <c r="EL162" s="309"/>
      <c r="EM162" s="309"/>
      <c r="EN162" s="310"/>
      <c r="EO162" s="310"/>
      <c r="EP162" s="309"/>
      <c r="EQ162" s="311"/>
      <c r="ER162" s="307"/>
      <c r="ES162" s="308"/>
      <c r="ET162" s="309"/>
      <c r="EU162" s="309"/>
      <c r="EV162" s="310"/>
      <c r="EW162" s="310"/>
      <c r="EX162" s="309"/>
      <c r="EY162" s="311"/>
      <c r="EZ162" s="307"/>
      <c r="FA162" s="308"/>
      <c r="FB162" s="309"/>
      <c r="FC162" s="309"/>
      <c r="FD162" s="310"/>
      <c r="FE162" s="310"/>
      <c r="FF162" s="309"/>
      <c r="FG162" s="311"/>
      <c r="FH162" s="307"/>
      <c r="FI162" s="308"/>
      <c r="FJ162" s="309"/>
      <c r="FK162" s="309"/>
      <c r="FL162" s="310"/>
      <c r="FM162" s="310"/>
      <c r="FN162" s="309"/>
      <c r="FO162" s="311"/>
      <c r="FP162" s="307"/>
      <c r="FQ162" s="308"/>
      <c r="FR162" s="309"/>
      <c r="FS162" s="309"/>
      <c r="FT162" s="310"/>
      <c r="FU162" s="310"/>
      <c r="FV162" s="309"/>
      <c r="FW162" s="311"/>
      <c r="FX162" s="307"/>
      <c r="FY162" s="308"/>
      <c r="FZ162" s="309"/>
      <c r="GA162" s="309"/>
      <c r="GB162" s="310"/>
      <c r="GC162" s="310"/>
      <c r="GD162" s="309"/>
      <c r="GE162" s="311"/>
      <c r="GF162" s="307"/>
      <c r="GG162" s="308"/>
      <c r="GH162" s="309"/>
      <c r="GI162" s="309"/>
      <c r="GJ162" s="310"/>
      <c r="GK162" s="310"/>
      <c r="GL162" s="309"/>
      <c r="GM162" s="311"/>
      <c r="GN162" s="307"/>
      <c r="GO162" s="308"/>
      <c r="GP162" s="309"/>
      <c r="GQ162" s="309"/>
      <c r="GR162" s="310"/>
      <c r="GS162" s="310"/>
      <c r="GT162" s="309"/>
      <c r="GU162" s="311"/>
      <c r="GV162" s="307"/>
      <c r="GW162" s="308"/>
      <c r="GX162" s="309"/>
      <c r="GY162" s="309"/>
      <c r="GZ162" s="310"/>
      <c r="HA162" s="310"/>
      <c r="HB162" s="309"/>
      <c r="HC162" s="311"/>
      <c r="HD162" s="307"/>
      <c r="HE162" s="308"/>
      <c r="HF162" s="309"/>
      <c r="HG162" s="309"/>
      <c r="HH162" s="310"/>
      <c r="HI162" s="310"/>
      <c r="HJ162" s="309"/>
      <c r="HK162" s="311"/>
      <c r="HL162" s="307"/>
      <c r="HM162" s="308"/>
      <c r="HN162" s="309"/>
      <c r="HO162" s="309"/>
      <c r="HP162" s="310"/>
      <c r="HQ162" s="310"/>
      <c r="HR162" s="309"/>
      <c r="HS162" s="311"/>
      <c r="HT162" s="307"/>
      <c r="HU162" s="308"/>
      <c r="HV162" s="309"/>
      <c r="HW162" s="309"/>
      <c r="HX162" s="310"/>
      <c r="HY162" s="310"/>
      <c r="HZ162" s="309"/>
      <c r="IA162" s="311"/>
      <c r="IB162" s="307"/>
      <c r="IC162" s="308"/>
      <c r="ID162" s="309"/>
      <c r="IE162" s="309"/>
      <c r="IF162" s="310"/>
      <c r="IG162" s="310"/>
      <c r="IH162" s="309"/>
      <c r="II162" s="311"/>
      <c r="IJ162" s="307"/>
      <c r="IK162" s="308"/>
      <c r="IL162" s="309"/>
      <c r="IM162" s="309"/>
      <c r="IN162" s="310"/>
      <c r="IO162" s="310"/>
      <c r="IP162" s="309"/>
      <c r="IQ162" s="311"/>
      <c r="IR162" s="307"/>
      <c r="IS162" s="308"/>
    </row>
    <row r="163" spans="1:253" s="306" customFormat="1" ht="13.5">
      <c r="A163" s="300"/>
      <c r="B163" s="305"/>
      <c r="C163" s="312"/>
      <c r="D163" s="279"/>
      <c r="E163" s="323"/>
      <c r="F163" s="324"/>
      <c r="G163" s="325"/>
      <c r="H163" s="326"/>
      <c r="I163" s="310"/>
      <c r="J163" s="327"/>
      <c r="K163" s="312"/>
      <c r="L163" s="307"/>
      <c r="M163" s="308"/>
      <c r="N163" s="309"/>
      <c r="O163" s="309"/>
      <c r="P163" s="310"/>
      <c r="Q163" s="310"/>
      <c r="R163" s="309"/>
      <c r="S163" s="311"/>
      <c r="T163" s="307"/>
      <c r="U163" s="308"/>
      <c r="V163" s="309"/>
      <c r="W163" s="309"/>
      <c r="X163" s="310"/>
      <c r="Y163" s="310"/>
      <c r="Z163" s="309"/>
      <c r="AA163" s="311"/>
      <c r="AB163" s="307"/>
      <c r="AC163" s="308"/>
      <c r="AD163" s="309"/>
      <c r="AE163" s="309"/>
      <c r="AF163" s="310"/>
      <c r="AG163" s="310"/>
      <c r="AH163" s="309"/>
      <c r="AI163" s="311"/>
      <c r="AJ163" s="307"/>
      <c r="AK163" s="308"/>
      <c r="AL163" s="309"/>
      <c r="AM163" s="309"/>
      <c r="AN163" s="310"/>
      <c r="AO163" s="310"/>
      <c r="AP163" s="309"/>
      <c r="AQ163" s="311"/>
      <c r="AR163" s="307"/>
      <c r="AS163" s="308"/>
      <c r="AT163" s="309"/>
      <c r="AU163" s="309"/>
      <c r="AV163" s="310"/>
      <c r="AW163" s="310"/>
      <c r="AX163" s="309"/>
      <c r="AY163" s="311"/>
      <c r="AZ163" s="307"/>
      <c r="BA163" s="308"/>
      <c r="BB163" s="309"/>
      <c r="BC163" s="309"/>
      <c r="BD163" s="310"/>
      <c r="BE163" s="310"/>
      <c r="BF163" s="309"/>
      <c r="BG163" s="311"/>
      <c r="BH163" s="307"/>
      <c r="BI163" s="308"/>
      <c r="BJ163" s="309"/>
      <c r="BK163" s="309"/>
      <c r="BL163" s="310"/>
      <c r="BM163" s="310"/>
      <c r="BN163" s="309"/>
      <c r="BO163" s="311"/>
      <c r="BP163" s="307"/>
      <c r="BQ163" s="308"/>
      <c r="BR163" s="309"/>
      <c r="BS163" s="309"/>
      <c r="BT163" s="310"/>
      <c r="BU163" s="310"/>
      <c r="BV163" s="309"/>
      <c r="BW163" s="311"/>
      <c r="BX163" s="307"/>
      <c r="BY163" s="308"/>
      <c r="BZ163" s="309"/>
      <c r="CA163" s="309"/>
      <c r="CB163" s="310"/>
      <c r="CC163" s="310"/>
      <c r="CD163" s="309"/>
      <c r="CE163" s="311"/>
      <c r="CF163" s="307"/>
      <c r="CG163" s="308"/>
      <c r="CH163" s="309"/>
      <c r="CI163" s="309"/>
      <c r="CJ163" s="310"/>
      <c r="CK163" s="310"/>
      <c r="CL163" s="309"/>
      <c r="CM163" s="311"/>
      <c r="CN163" s="307"/>
      <c r="CO163" s="308"/>
      <c r="CP163" s="309"/>
      <c r="CQ163" s="309"/>
      <c r="CR163" s="310"/>
      <c r="CS163" s="310"/>
      <c r="CT163" s="309"/>
      <c r="CU163" s="311"/>
      <c r="CV163" s="307"/>
      <c r="CW163" s="308"/>
      <c r="CX163" s="309"/>
      <c r="CY163" s="309"/>
      <c r="CZ163" s="310"/>
      <c r="DA163" s="310"/>
      <c r="DB163" s="309"/>
      <c r="DC163" s="311"/>
      <c r="DD163" s="307"/>
      <c r="DE163" s="308"/>
      <c r="DF163" s="309"/>
      <c r="DG163" s="309"/>
      <c r="DH163" s="310"/>
      <c r="DI163" s="310"/>
      <c r="DJ163" s="309"/>
      <c r="DK163" s="311"/>
      <c r="DL163" s="307"/>
      <c r="DM163" s="308"/>
      <c r="DN163" s="309"/>
      <c r="DO163" s="309"/>
      <c r="DP163" s="310"/>
      <c r="DQ163" s="310"/>
      <c r="DR163" s="309"/>
      <c r="DS163" s="311"/>
      <c r="DT163" s="307"/>
      <c r="DU163" s="308"/>
      <c r="DV163" s="309"/>
      <c r="DW163" s="309"/>
      <c r="DX163" s="310"/>
      <c r="DY163" s="310"/>
      <c r="DZ163" s="309"/>
      <c r="EA163" s="311"/>
      <c r="EB163" s="307"/>
      <c r="EC163" s="308"/>
      <c r="ED163" s="309"/>
      <c r="EE163" s="309"/>
      <c r="EF163" s="310"/>
      <c r="EG163" s="310"/>
      <c r="EH163" s="309"/>
      <c r="EI163" s="311"/>
      <c r="EJ163" s="307"/>
      <c r="EK163" s="308"/>
      <c r="EL163" s="309"/>
      <c r="EM163" s="309"/>
      <c r="EN163" s="310"/>
      <c r="EO163" s="310"/>
      <c r="EP163" s="309"/>
      <c r="EQ163" s="311"/>
      <c r="ER163" s="307"/>
      <c r="ES163" s="308"/>
      <c r="ET163" s="309"/>
      <c r="EU163" s="309"/>
      <c r="EV163" s="310"/>
      <c r="EW163" s="310"/>
      <c r="EX163" s="309"/>
      <c r="EY163" s="311"/>
      <c r="EZ163" s="307"/>
      <c r="FA163" s="308"/>
      <c r="FB163" s="309"/>
      <c r="FC163" s="309"/>
      <c r="FD163" s="310"/>
      <c r="FE163" s="310"/>
      <c r="FF163" s="309"/>
      <c r="FG163" s="311"/>
      <c r="FH163" s="307"/>
      <c r="FI163" s="308"/>
      <c r="FJ163" s="309"/>
      <c r="FK163" s="309"/>
      <c r="FL163" s="310"/>
      <c r="FM163" s="310"/>
      <c r="FN163" s="309"/>
      <c r="FO163" s="311"/>
      <c r="FP163" s="307"/>
      <c r="FQ163" s="308"/>
      <c r="FR163" s="309"/>
      <c r="FS163" s="309"/>
      <c r="FT163" s="310"/>
      <c r="FU163" s="310"/>
      <c r="FV163" s="309"/>
      <c r="FW163" s="311"/>
      <c r="FX163" s="307"/>
      <c r="FY163" s="308"/>
      <c r="FZ163" s="309"/>
      <c r="GA163" s="309"/>
      <c r="GB163" s="310"/>
      <c r="GC163" s="310"/>
      <c r="GD163" s="309"/>
      <c r="GE163" s="311"/>
      <c r="GF163" s="307"/>
      <c r="GG163" s="308"/>
      <c r="GH163" s="309"/>
      <c r="GI163" s="309"/>
      <c r="GJ163" s="310"/>
      <c r="GK163" s="310"/>
      <c r="GL163" s="309"/>
      <c r="GM163" s="311"/>
      <c r="GN163" s="307"/>
      <c r="GO163" s="308"/>
      <c r="GP163" s="309"/>
      <c r="GQ163" s="309"/>
      <c r="GR163" s="310"/>
      <c r="GS163" s="310"/>
      <c r="GT163" s="309"/>
      <c r="GU163" s="311"/>
      <c r="GV163" s="307"/>
      <c r="GW163" s="308"/>
      <c r="GX163" s="309"/>
      <c r="GY163" s="309"/>
      <c r="GZ163" s="310"/>
      <c r="HA163" s="310"/>
      <c r="HB163" s="309"/>
      <c r="HC163" s="311"/>
      <c r="HD163" s="307"/>
      <c r="HE163" s="308"/>
      <c r="HF163" s="309"/>
      <c r="HG163" s="309"/>
      <c r="HH163" s="310"/>
      <c r="HI163" s="310"/>
      <c r="HJ163" s="309"/>
      <c r="HK163" s="311"/>
      <c r="HL163" s="307"/>
      <c r="HM163" s="308"/>
      <c r="HN163" s="309"/>
      <c r="HO163" s="309"/>
      <c r="HP163" s="310"/>
      <c r="HQ163" s="310"/>
      <c r="HR163" s="309"/>
      <c r="HS163" s="311"/>
      <c r="HT163" s="307"/>
      <c r="HU163" s="308"/>
      <c r="HV163" s="309"/>
      <c r="HW163" s="309"/>
      <c r="HX163" s="310"/>
      <c r="HY163" s="310"/>
      <c r="HZ163" s="309"/>
      <c r="IA163" s="311"/>
      <c r="IB163" s="307"/>
      <c r="IC163" s="308"/>
      <c r="ID163" s="309"/>
      <c r="IE163" s="309"/>
      <c r="IF163" s="310"/>
      <c r="IG163" s="310"/>
      <c r="IH163" s="309"/>
      <c r="II163" s="311"/>
      <c r="IJ163" s="307"/>
      <c r="IK163" s="308"/>
      <c r="IL163" s="309"/>
      <c r="IM163" s="309"/>
      <c r="IN163" s="310"/>
      <c r="IO163" s="310"/>
      <c r="IP163" s="309"/>
      <c r="IQ163" s="311"/>
      <c r="IR163" s="307"/>
      <c r="IS163" s="308"/>
    </row>
    <row r="164" spans="1:11" ht="15" customHeight="1">
      <c r="A164" s="281">
        <v>6</v>
      </c>
      <c r="B164" s="707" t="s">
        <v>542</v>
      </c>
      <c r="C164" s="713"/>
      <c r="D164" s="713"/>
      <c r="E164" s="713"/>
      <c r="F164" s="713"/>
      <c r="G164" s="713"/>
      <c r="H164" s="713"/>
      <c r="I164" s="257"/>
      <c r="J164" s="330"/>
      <c r="K164" s="330"/>
    </row>
    <row r="165" spans="1:11" s="299" customFormat="1" ht="51">
      <c r="A165" s="292" t="s">
        <v>451</v>
      </c>
      <c r="B165" s="293" t="s">
        <v>452</v>
      </c>
      <c r="C165" s="293" t="s">
        <v>453</v>
      </c>
      <c r="D165" s="410" t="s">
        <v>454</v>
      </c>
      <c r="E165" s="411" t="s">
        <v>455</v>
      </c>
      <c r="F165" s="412" t="s">
        <v>456</v>
      </c>
      <c r="G165" s="348"/>
      <c r="H165" s="349"/>
      <c r="J165" s="411" t="s">
        <v>455</v>
      </c>
      <c r="K165" s="412" t="s">
        <v>456</v>
      </c>
    </row>
    <row r="166" spans="1:253" s="306" customFormat="1" ht="195" customHeight="1">
      <c r="A166" s="300">
        <v>6.01</v>
      </c>
      <c r="B166" s="377" t="s">
        <v>722</v>
      </c>
      <c r="C166" s="312"/>
      <c r="D166" s="404"/>
      <c r="E166" s="413"/>
      <c r="F166" s="414"/>
      <c r="G166" s="402"/>
      <c r="H166" s="326"/>
      <c r="I166" s="310"/>
      <c r="J166" s="327"/>
      <c r="K166" s="312"/>
      <c r="L166" s="307"/>
      <c r="M166" s="308"/>
      <c r="N166" s="309"/>
      <c r="O166" s="309"/>
      <c r="P166" s="310"/>
      <c r="Q166" s="310"/>
      <c r="R166" s="309"/>
      <c r="S166" s="311"/>
      <c r="T166" s="307"/>
      <c r="U166" s="308"/>
      <c r="V166" s="309"/>
      <c r="W166" s="309"/>
      <c r="X166" s="310"/>
      <c r="Y166" s="310"/>
      <c r="Z166" s="309"/>
      <c r="AA166" s="311"/>
      <c r="AB166" s="307"/>
      <c r="AC166" s="308"/>
      <c r="AD166" s="309"/>
      <c r="AE166" s="309"/>
      <c r="AF166" s="310"/>
      <c r="AG166" s="310"/>
      <c r="AH166" s="309"/>
      <c r="AI166" s="311"/>
      <c r="AJ166" s="307"/>
      <c r="AK166" s="308"/>
      <c r="AL166" s="309"/>
      <c r="AM166" s="309"/>
      <c r="AN166" s="310"/>
      <c r="AO166" s="310"/>
      <c r="AP166" s="309"/>
      <c r="AQ166" s="311"/>
      <c r="AR166" s="307"/>
      <c r="AS166" s="308"/>
      <c r="AT166" s="309"/>
      <c r="AU166" s="309"/>
      <c r="AV166" s="310"/>
      <c r="AW166" s="310"/>
      <c r="AX166" s="309"/>
      <c r="AY166" s="311"/>
      <c r="AZ166" s="307"/>
      <c r="BA166" s="308"/>
      <c r="BB166" s="309"/>
      <c r="BC166" s="309"/>
      <c r="BD166" s="310"/>
      <c r="BE166" s="310"/>
      <c r="BF166" s="309"/>
      <c r="BG166" s="311"/>
      <c r="BH166" s="307"/>
      <c r="BI166" s="308"/>
      <c r="BJ166" s="309"/>
      <c r="BK166" s="309"/>
      <c r="BL166" s="310"/>
      <c r="BM166" s="310"/>
      <c r="BN166" s="309"/>
      <c r="BO166" s="311"/>
      <c r="BP166" s="307"/>
      <c r="BQ166" s="308"/>
      <c r="BR166" s="309"/>
      <c r="BS166" s="309"/>
      <c r="BT166" s="310"/>
      <c r="BU166" s="310"/>
      <c r="BV166" s="309"/>
      <c r="BW166" s="311"/>
      <c r="BX166" s="307"/>
      <c r="BY166" s="308"/>
      <c r="BZ166" s="309"/>
      <c r="CA166" s="309"/>
      <c r="CB166" s="310"/>
      <c r="CC166" s="310"/>
      <c r="CD166" s="309"/>
      <c r="CE166" s="311"/>
      <c r="CF166" s="307"/>
      <c r="CG166" s="308"/>
      <c r="CH166" s="309"/>
      <c r="CI166" s="309"/>
      <c r="CJ166" s="310"/>
      <c r="CK166" s="310"/>
      <c r="CL166" s="309"/>
      <c r="CM166" s="311"/>
      <c r="CN166" s="307"/>
      <c r="CO166" s="308"/>
      <c r="CP166" s="309"/>
      <c r="CQ166" s="309"/>
      <c r="CR166" s="310"/>
      <c r="CS166" s="310"/>
      <c r="CT166" s="309"/>
      <c r="CU166" s="311"/>
      <c r="CV166" s="307"/>
      <c r="CW166" s="308"/>
      <c r="CX166" s="309"/>
      <c r="CY166" s="309"/>
      <c r="CZ166" s="310"/>
      <c r="DA166" s="310"/>
      <c r="DB166" s="309"/>
      <c r="DC166" s="311"/>
      <c r="DD166" s="307"/>
      <c r="DE166" s="308"/>
      <c r="DF166" s="309"/>
      <c r="DG166" s="309"/>
      <c r="DH166" s="310"/>
      <c r="DI166" s="310"/>
      <c r="DJ166" s="309"/>
      <c r="DK166" s="311"/>
      <c r="DL166" s="307"/>
      <c r="DM166" s="308"/>
      <c r="DN166" s="309"/>
      <c r="DO166" s="309"/>
      <c r="DP166" s="310"/>
      <c r="DQ166" s="310"/>
      <c r="DR166" s="309"/>
      <c r="DS166" s="311"/>
      <c r="DT166" s="307"/>
      <c r="DU166" s="308"/>
      <c r="DV166" s="309"/>
      <c r="DW166" s="309"/>
      <c r="DX166" s="310"/>
      <c r="DY166" s="310"/>
      <c r="DZ166" s="309"/>
      <c r="EA166" s="311"/>
      <c r="EB166" s="307"/>
      <c r="EC166" s="308"/>
      <c r="ED166" s="309"/>
      <c r="EE166" s="309"/>
      <c r="EF166" s="310"/>
      <c r="EG166" s="310"/>
      <c r="EH166" s="309"/>
      <c r="EI166" s="311"/>
      <c r="EJ166" s="307"/>
      <c r="EK166" s="308"/>
      <c r="EL166" s="309"/>
      <c r="EM166" s="309"/>
      <c r="EN166" s="310"/>
      <c r="EO166" s="310"/>
      <c r="EP166" s="309"/>
      <c r="EQ166" s="311"/>
      <c r="ER166" s="307"/>
      <c r="ES166" s="308"/>
      <c r="ET166" s="309"/>
      <c r="EU166" s="309"/>
      <c r="EV166" s="310"/>
      <c r="EW166" s="310"/>
      <c r="EX166" s="309"/>
      <c r="EY166" s="311"/>
      <c r="EZ166" s="307"/>
      <c r="FA166" s="308"/>
      <c r="FB166" s="309"/>
      <c r="FC166" s="309"/>
      <c r="FD166" s="310"/>
      <c r="FE166" s="310"/>
      <c r="FF166" s="309"/>
      <c r="FG166" s="311"/>
      <c r="FH166" s="307"/>
      <c r="FI166" s="308"/>
      <c r="FJ166" s="309"/>
      <c r="FK166" s="309"/>
      <c r="FL166" s="310"/>
      <c r="FM166" s="310"/>
      <c r="FN166" s="309"/>
      <c r="FO166" s="311"/>
      <c r="FP166" s="307"/>
      <c r="FQ166" s="308"/>
      <c r="FR166" s="309"/>
      <c r="FS166" s="309"/>
      <c r="FT166" s="310"/>
      <c r="FU166" s="310"/>
      <c r="FV166" s="309"/>
      <c r="FW166" s="311"/>
      <c r="FX166" s="307"/>
      <c r="FY166" s="308"/>
      <c r="FZ166" s="309"/>
      <c r="GA166" s="309"/>
      <c r="GB166" s="310"/>
      <c r="GC166" s="310"/>
      <c r="GD166" s="309"/>
      <c r="GE166" s="311"/>
      <c r="GF166" s="307"/>
      <c r="GG166" s="308"/>
      <c r="GH166" s="309"/>
      <c r="GI166" s="309"/>
      <c r="GJ166" s="310"/>
      <c r="GK166" s="310"/>
      <c r="GL166" s="309"/>
      <c r="GM166" s="311"/>
      <c r="GN166" s="307"/>
      <c r="GO166" s="308"/>
      <c r="GP166" s="309"/>
      <c r="GQ166" s="309"/>
      <c r="GR166" s="310"/>
      <c r="GS166" s="310"/>
      <c r="GT166" s="309"/>
      <c r="GU166" s="311"/>
      <c r="GV166" s="307"/>
      <c r="GW166" s="308"/>
      <c r="GX166" s="309"/>
      <c r="GY166" s="309"/>
      <c r="GZ166" s="310"/>
      <c r="HA166" s="310"/>
      <c r="HB166" s="309"/>
      <c r="HC166" s="311"/>
      <c r="HD166" s="307"/>
      <c r="HE166" s="308"/>
      <c r="HF166" s="309"/>
      <c r="HG166" s="309"/>
      <c r="HH166" s="310"/>
      <c r="HI166" s="310"/>
      <c r="HJ166" s="309"/>
      <c r="HK166" s="311"/>
      <c r="HL166" s="307"/>
      <c r="HM166" s="308"/>
      <c r="HN166" s="309"/>
      <c r="HO166" s="309"/>
      <c r="HP166" s="310"/>
      <c r="HQ166" s="310"/>
      <c r="HR166" s="309"/>
      <c r="HS166" s="311"/>
      <c r="HT166" s="307"/>
      <c r="HU166" s="308"/>
      <c r="HV166" s="309"/>
      <c r="HW166" s="309"/>
      <c r="HX166" s="310"/>
      <c r="HY166" s="310"/>
      <c r="HZ166" s="309"/>
      <c r="IA166" s="311"/>
      <c r="IB166" s="307"/>
      <c r="IC166" s="308"/>
      <c r="ID166" s="309"/>
      <c r="IE166" s="309"/>
      <c r="IF166" s="310"/>
      <c r="IG166" s="310"/>
      <c r="IH166" s="309"/>
      <c r="II166" s="311"/>
      <c r="IJ166" s="307"/>
      <c r="IK166" s="308"/>
      <c r="IL166" s="309"/>
      <c r="IM166" s="309"/>
      <c r="IN166" s="310"/>
      <c r="IO166" s="310"/>
      <c r="IP166" s="309"/>
      <c r="IQ166" s="311"/>
      <c r="IR166" s="307"/>
      <c r="IS166" s="308"/>
    </row>
    <row r="167" spans="1:253" s="306" customFormat="1" ht="13.5">
      <c r="A167" s="300"/>
      <c r="B167" s="383" t="s">
        <v>543</v>
      </c>
      <c r="C167" s="312"/>
      <c r="D167" s="384"/>
      <c r="E167" s="413"/>
      <c r="F167" s="414"/>
      <c r="G167" s="402"/>
      <c r="H167" s="326"/>
      <c r="I167" s="310"/>
      <c r="J167" s="327"/>
      <c r="K167" s="312"/>
      <c r="L167" s="307"/>
      <c r="M167" s="308"/>
      <c r="N167" s="309"/>
      <c r="O167" s="309"/>
      <c r="P167" s="310"/>
      <c r="Q167" s="310"/>
      <c r="R167" s="309"/>
      <c r="S167" s="311"/>
      <c r="T167" s="307"/>
      <c r="U167" s="308"/>
      <c r="V167" s="309"/>
      <c r="W167" s="309"/>
      <c r="X167" s="310"/>
      <c r="Y167" s="310"/>
      <c r="Z167" s="309"/>
      <c r="AA167" s="311"/>
      <c r="AB167" s="307"/>
      <c r="AC167" s="308"/>
      <c r="AD167" s="309"/>
      <c r="AE167" s="309"/>
      <c r="AF167" s="310"/>
      <c r="AG167" s="310"/>
      <c r="AH167" s="309"/>
      <c r="AI167" s="311"/>
      <c r="AJ167" s="307"/>
      <c r="AK167" s="308"/>
      <c r="AL167" s="309"/>
      <c r="AM167" s="309"/>
      <c r="AN167" s="310"/>
      <c r="AO167" s="310"/>
      <c r="AP167" s="309"/>
      <c r="AQ167" s="311"/>
      <c r="AR167" s="307"/>
      <c r="AS167" s="308"/>
      <c r="AT167" s="309"/>
      <c r="AU167" s="309"/>
      <c r="AV167" s="310"/>
      <c r="AW167" s="310"/>
      <c r="AX167" s="309"/>
      <c r="AY167" s="311"/>
      <c r="AZ167" s="307"/>
      <c r="BA167" s="308"/>
      <c r="BB167" s="309"/>
      <c r="BC167" s="309"/>
      <c r="BD167" s="310"/>
      <c r="BE167" s="310"/>
      <c r="BF167" s="309"/>
      <c r="BG167" s="311"/>
      <c r="BH167" s="307"/>
      <c r="BI167" s="308"/>
      <c r="BJ167" s="309"/>
      <c r="BK167" s="309"/>
      <c r="BL167" s="310"/>
      <c r="BM167" s="310"/>
      <c r="BN167" s="309"/>
      <c r="BO167" s="311"/>
      <c r="BP167" s="307"/>
      <c r="BQ167" s="308"/>
      <c r="BR167" s="309"/>
      <c r="BS167" s="309"/>
      <c r="BT167" s="310"/>
      <c r="BU167" s="310"/>
      <c r="BV167" s="309"/>
      <c r="BW167" s="311"/>
      <c r="BX167" s="307"/>
      <c r="BY167" s="308"/>
      <c r="BZ167" s="309"/>
      <c r="CA167" s="309"/>
      <c r="CB167" s="310"/>
      <c r="CC167" s="310"/>
      <c r="CD167" s="309"/>
      <c r="CE167" s="311"/>
      <c r="CF167" s="307"/>
      <c r="CG167" s="308"/>
      <c r="CH167" s="309"/>
      <c r="CI167" s="309"/>
      <c r="CJ167" s="310"/>
      <c r="CK167" s="310"/>
      <c r="CL167" s="309"/>
      <c r="CM167" s="311"/>
      <c r="CN167" s="307"/>
      <c r="CO167" s="308"/>
      <c r="CP167" s="309"/>
      <c r="CQ167" s="309"/>
      <c r="CR167" s="310"/>
      <c r="CS167" s="310"/>
      <c r="CT167" s="309"/>
      <c r="CU167" s="311"/>
      <c r="CV167" s="307"/>
      <c r="CW167" s="308"/>
      <c r="CX167" s="309"/>
      <c r="CY167" s="309"/>
      <c r="CZ167" s="310"/>
      <c r="DA167" s="310"/>
      <c r="DB167" s="309"/>
      <c r="DC167" s="311"/>
      <c r="DD167" s="307"/>
      <c r="DE167" s="308"/>
      <c r="DF167" s="309"/>
      <c r="DG167" s="309"/>
      <c r="DH167" s="310"/>
      <c r="DI167" s="310"/>
      <c r="DJ167" s="309"/>
      <c r="DK167" s="311"/>
      <c r="DL167" s="307"/>
      <c r="DM167" s="308"/>
      <c r="DN167" s="309"/>
      <c r="DO167" s="309"/>
      <c r="DP167" s="310"/>
      <c r="DQ167" s="310"/>
      <c r="DR167" s="309"/>
      <c r="DS167" s="311"/>
      <c r="DT167" s="307"/>
      <c r="DU167" s="308"/>
      <c r="DV167" s="309"/>
      <c r="DW167" s="309"/>
      <c r="DX167" s="310"/>
      <c r="DY167" s="310"/>
      <c r="DZ167" s="309"/>
      <c r="EA167" s="311"/>
      <c r="EB167" s="307"/>
      <c r="EC167" s="308"/>
      <c r="ED167" s="309"/>
      <c r="EE167" s="309"/>
      <c r="EF167" s="310"/>
      <c r="EG167" s="310"/>
      <c r="EH167" s="309"/>
      <c r="EI167" s="311"/>
      <c r="EJ167" s="307"/>
      <c r="EK167" s="308"/>
      <c r="EL167" s="309"/>
      <c r="EM167" s="309"/>
      <c r="EN167" s="310"/>
      <c r="EO167" s="310"/>
      <c r="EP167" s="309"/>
      <c r="EQ167" s="311"/>
      <c r="ER167" s="307"/>
      <c r="ES167" s="308"/>
      <c r="ET167" s="309"/>
      <c r="EU167" s="309"/>
      <c r="EV167" s="310"/>
      <c r="EW167" s="310"/>
      <c r="EX167" s="309"/>
      <c r="EY167" s="311"/>
      <c r="EZ167" s="307"/>
      <c r="FA167" s="308"/>
      <c r="FB167" s="309"/>
      <c r="FC167" s="309"/>
      <c r="FD167" s="310"/>
      <c r="FE167" s="310"/>
      <c r="FF167" s="309"/>
      <c r="FG167" s="311"/>
      <c r="FH167" s="307"/>
      <c r="FI167" s="308"/>
      <c r="FJ167" s="309"/>
      <c r="FK167" s="309"/>
      <c r="FL167" s="310"/>
      <c r="FM167" s="310"/>
      <c r="FN167" s="309"/>
      <c r="FO167" s="311"/>
      <c r="FP167" s="307"/>
      <c r="FQ167" s="308"/>
      <c r="FR167" s="309"/>
      <c r="FS167" s="309"/>
      <c r="FT167" s="310"/>
      <c r="FU167" s="310"/>
      <c r="FV167" s="309"/>
      <c r="FW167" s="311"/>
      <c r="FX167" s="307"/>
      <c r="FY167" s="308"/>
      <c r="FZ167" s="309"/>
      <c r="GA167" s="309"/>
      <c r="GB167" s="310"/>
      <c r="GC167" s="310"/>
      <c r="GD167" s="309"/>
      <c r="GE167" s="311"/>
      <c r="GF167" s="307"/>
      <c r="GG167" s="308"/>
      <c r="GH167" s="309"/>
      <c r="GI167" s="309"/>
      <c r="GJ167" s="310"/>
      <c r="GK167" s="310"/>
      <c r="GL167" s="309"/>
      <c r="GM167" s="311"/>
      <c r="GN167" s="307"/>
      <c r="GO167" s="308"/>
      <c r="GP167" s="309"/>
      <c r="GQ167" s="309"/>
      <c r="GR167" s="310"/>
      <c r="GS167" s="310"/>
      <c r="GT167" s="309"/>
      <c r="GU167" s="311"/>
      <c r="GV167" s="307"/>
      <c r="GW167" s="308"/>
      <c r="GX167" s="309"/>
      <c r="GY167" s="309"/>
      <c r="GZ167" s="310"/>
      <c r="HA167" s="310"/>
      <c r="HB167" s="309"/>
      <c r="HC167" s="311"/>
      <c r="HD167" s="307"/>
      <c r="HE167" s="308"/>
      <c r="HF167" s="309"/>
      <c r="HG167" s="309"/>
      <c r="HH167" s="310"/>
      <c r="HI167" s="310"/>
      <c r="HJ167" s="309"/>
      <c r="HK167" s="311"/>
      <c r="HL167" s="307"/>
      <c r="HM167" s="308"/>
      <c r="HN167" s="309"/>
      <c r="HO167" s="309"/>
      <c r="HP167" s="310"/>
      <c r="HQ167" s="310"/>
      <c r="HR167" s="309"/>
      <c r="HS167" s="311"/>
      <c r="HT167" s="307"/>
      <c r="HU167" s="308"/>
      <c r="HV167" s="309"/>
      <c r="HW167" s="309"/>
      <c r="HX167" s="310"/>
      <c r="HY167" s="310"/>
      <c r="HZ167" s="309"/>
      <c r="IA167" s="311"/>
      <c r="IB167" s="307"/>
      <c r="IC167" s="308"/>
      <c r="ID167" s="309"/>
      <c r="IE167" s="309"/>
      <c r="IF167" s="310"/>
      <c r="IG167" s="310"/>
      <c r="IH167" s="309"/>
      <c r="II167" s="311"/>
      <c r="IJ167" s="307"/>
      <c r="IK167" s="308"/>
      <c r="IL167" s="309"/>
      <c r="IM167" s="309"/>
      <c r="IN167" s="310"/>
      <c r="IO167" s="310"/>
      <c r="IP167" s="309"/>
      <c r="IQ167" s="311"/>
      <c r="IR167" s="307"/>
      <c r="IS167" s="308"/>
    </row>
    <row r="168" spans="1:253" s="306" customFormat="1" ht="13.5">
      <c r="A168" s="300"/>
      <c r="B168" s="383" t="s">
        <v>544</v>
      </c>
      <c r="C168" s="312" t="s">
        <v>459</v>
      </c>
      <c r="D168" s="384">
        <f>16.07+8.87+30.04*2+22.1+26.94+47.33+47.7</f>
        <v>229.08999999999997</v>
      </c>
      <c r="E168" s="636">
        <v>0</v>
      </c>
      <c r="F168" s="683">
        <f>D168*E168</f>
        <v>0</v>
      </c>
      <c r="G168" s="644"/>
      <c r="H168" s="623"/>
      <c r="I168" s="624"/>
      <c r="J168" s="625">
        <f>E168*1.2</f>
        <v>0</v>
      </c>
      <c r="K168" s="678">
        <f>D168*J168</f>
        <v>0</v>
      </c>
      <c r="L168" s="307"/>
      <c r="M168" s="308"/>
      <c r="N168" s="309"/>
      <c r="O168" s="309"/>
      <c r="P168" s="310"/>
      <c r="Q168" s="310"/>
      <c r="R168" s="309"/>
      <c r="S168" s="311"/>
      <c r="T168" s="307"/>
      <c r="U168" s="308"/>
      <c r="V168" s="309"/>
      <c r="W168" s="309"/>
      <c r="X168" s="310"/>
      <c r="Y168" s="310"/>
      <c r="Z168" s="309"/>
      <c r="AA168" s="311"/>
      <c r="AB168" s="307"/>
      <c r="AC168" s="308"/>
      <c r="AD168" s="309"/>
      <c r="AE168" s="309"/>
      <c r="AF168" s="310"/>
      <c r="AG168" s="310"/>
      <c r="AH168" s="309"/>
      <c r="AI168" s="311"/>
      <c r="AJ168" s="307"/>
      <c r="AK168" s="308"/>
      <c r="AL168" s="309"/>
      <c r="AM168" s="309"/>
      <c r="AN168" s="310"/>
      <c r="AO168" s="310"/>
      <c r="AP168" s="309"/>
      <c r="AQ168" s="311"/>
      <c r="AR168" s="307"/>
      <c r="AS168" s="308"/>
      <c r="AT168" s="309"/>
      <c r="AU168" s="309"/>
      <c r="AV168" s="310"/>
      <c r="AW168" s="310"/>
      <c r="AX168" s="309"/>
      <c r="AY168" s="311"/>
      <c r="AZ168" s="307"/>
      <c r="BA168" s="308"/>
      <c r="BB168" s="309"/>
      <c r="BC168" s="309"/>
      <c r="BD168" s="310"/>
      <c r="BE168" s="310"/>
      <c r="BF168" s="309"/>
      <c r="BG168" s="311"/>
      <c r="BH168" s="307"/>
      <c r="BI168" s="308"/>
      <c r="BJ168" s="309"/>
      <c r="BK168" s="309"/>
      <c r="BL168" s="310"/>
      <c r="BM168" s="310"/>
      <c r="BN168" s="309"/>
      <c r="BO168" s="311"/>
      <c r="BP168" s="307"/>
      <c r="BQ168" s="308"/>
      <c r="BR168" s="309"/>
      <c r="BS168" s="309"/>
      <c r="BT168" s="310"/>
      <c r="BU168" s="310"/>
      <c r="BV168" s="309"/>
      <c r="BW168" s="311"/>
      <c r="BX168" s="307"/>
      <c r="BY168" s="308"/>
      <c r="BZ168" s="309"/>
      <c r="CA168" s="309"/>
      <c r="CB168" s="310"/>
      <c r="CC168" s="310"/>
      <c r="CD168" s="309"/>
      <c r="CE168" s="311"/>
      <c r="CF168" s="307"/>
      <c r="CG168" s="308"/>
      <c r="CH168" s="309"/>
      <c r="CI168" s="309"/>
      <c r="CJ168" s="310"/>
      <c r="CK168" s="310"/>
      <c r="CL168" s="309"/>
      <c r="CM168" s="311"/>
      <c r="CN168" s="307"/>
      <c r="CO168" s="308"/>
      <c r="CP168" s="309"/>
      <c r="CQ168" s="309"/>
      <c r="CR168" s="310"/>
      <c r="CS168" s="310"/>
      <c r="CT168" s="309"/>
      <c r="CU168" s="311"/>
      <c r="CV168" s="307"/>
      <c r="CW168" s="308"/>
      <c r="CX168" s="309"/>
      <c r="CY168" s="309"/>
      <c r="CZ168" s="310"/>
      <c r="DA168" s="310"/>
      <c r="DB168" s="309"/>
      <c r="DC168" s="311"/>
      <c r="DD168" s="307"/>
      <c r="DE168" s="308"/>
      <c r="DF168" s="309"/>
      <c r="DG168" s="309"/>
      <c r="DH168" s="310"/>
      <c r="DI168" s="310"/>
      <c r="DJ168" s="309"/>
      <c r="DK168" s="311"/>
      <c r="DL168" s="307"/>
      <c r="DM168" s="308"/>
      <c r="DN168" s="309"/>
      <c r="DO168" s="309"/>
      <c r="DP168" s="310"/>
      <c r="DQ168" s="310"/>
      <c r="DR168" s="309"/>
      <c r="DS168" s="311"/>
      <c r="DT168" s="307"/>
      <c r="DU168" s="308"/>
      <c r="DV168" s="309"/>
      <c r="DW168" s="309"/>
      <c r="DX168" s="310"/>
      <c r="DY168" s="310"/>
      <c r="DZ168" s="309"/>
      <c r="EA168" s="311"/>
      <c r="EB168" s="307"/>
      <c r="EC168" s="308"/>
      <c r="ED168" s="309"/>
      <c r="EE168" s="309"/>
      <c r="EF168" s="310"/>
      <c r="EG168" s="310"/>
      <c r="EH168" s="309"/>
      <c r="EI168" s="311"/>
      <c r="EJ168" s="307"/>
      <c r="EK168" s="308"/>
      <c r="EL168" s="309"/>
      <c r="EM168" s="309"/>
      <c r="EN168" s="310"/>
      <c r="EO168" s="310"/>
      <c r="EP168" s="309"/>
      <c r="EQ168" s="311"/>
      <c r="ER168" s="307"/>
      <c r="ES168" s="308"/>
      <c r="ET168" s="309"/>
      <c r="EU168" s="309"/>
      <c r="EV168" s="310"/>
      <c r="EW168" s="310"/>
      <c r="EX168" s="309"/>
      <c r="EY168" s="311"/>
      <c r="EZ168" s="307"/>
      <c r="FA168" s="308"/>
      <c r="FB168" s="309"/>
      <c r="FC168" s="309"/>
      <c r="FD168" s="310"/>
      <c r="FE168" s="310"/>
      <c r="FF168" s="309"/>
      <c r="FG168" s="311"/>
      <c r="FH168" s="307"/>
      <c r="FI168" s="308"/>
      <c r="FJ168" s="309"/>
      <c r="FK168" s="309"/>
      <c r="FL168" s="310"/>
      <c r="FM168" s="310"/>
      <c r="FN168" s="309"/>
      <c r="FO168" s="311"/>
      <c r="FP168" s="307"/>
      <c r="FQ168" s="308"/>
      <c r="FR168" s="309"/>
      <c r="FS168" s="309"/>
      <c r="FT168" s="310"/>
      <c r="FU168" s="310"/>
      <c r="FV168" s="309"/>
      <c r="FW168" s="311"/>
      <c r="FX168" s="307"/>
      <c r="FY168" s="308"/>
      <c r="FZ168" s="309"/>
      <c r="GA168" s="309"/>
      <c r="GB168" s="310"/>
      <c r="GC168" s="310"/>
      <c r="GD168" s="309"/>
      <c r="GE168" s="311"/>
      <c r="GF168" s="307"/>
      <c r="GG168" s="308"/>
      <c r="GH168" s="309"/>
      <c r="GI168" s="309"/>
      <c r="GJ168" s="310"/>
      <c r="GK168" s="310"/>
      <c r="GL168" s="309"/>
      <c r="GM168" s="311"/>
      <c r="GN168" s="307"/>
      <c r="GO168" s="308"/>
      <c r="GP168" s="309"/>
      <c r="GQ168" s="309"/>
      <c r="GR168" s="310"/>
      <c r="GS168" s="310"/>
      <c r="GT168" s="309"/>
      <c r="GU168" s="311"/>
      <c r="GV168" s="307"/>
      <c r="GW168" s="308"/>
      <c r="GX168" s="309"/>
      <c r="GY168" s="309"/>
      <c r="GZ168" s="310"/>
      <c r="HA168" s="310"/>
      <c r="HB168" s="309"/>
      <c r="HC168" s="311"/>
      <c r="HD168" s="307"/>
      <c r="HE168" s="308"/>
      <c r="HF168" s="309"/>
      <c r="HG168" s="309"/>
      <c r="HH168" s="310"/>
      <c r="HI168" s="310"/>
      <c r="HJ168" s="309"/>
      <c r="HK168" s="311"/>
      <c r="HL168" s="307"/>
      <c r="HM168" s="308"/>
      <c r="HN168" s="309"/>
      <c r="HO168" s="309"/>
      <c r="HP168" s="310"/>
      <c r="HQ168" s="310"/>
      <c r="HR168" s="309"/>
      <c r="HS168" s="311"/>
      <c r="HT168" s="307"/>
      <c r="HU168" s="308"/>
      <c r="HV168" s="309"/>
      <c r="HW168" s="309"/>
      <c r="HX168" s="310"/>
      <c r="HY168" s="310"/>
      <c r="HZ168" s="309"/>
      <c r="IA168" s="311"/>
      <c r="IB168" s="307"/>
      <c r="IC168" s="308"/>
      <c r="ID168" s="309"/>
      <c r="IE168" s="309"/>
      <c r="IF168" s="310"/>
      <c r="IG168" s="310"/>
      <c r="IH168" s="309"/>
      <c r="II168" s="311"/>
      <c r="IJ168" s="307"/>
      <c r="IK168" s="308"/>
      <c r="IL168" s="309"/>
      <c r="IM168" s="309"/>
      <c r="IN168" s="310"/>
      <c r="IO168" s="310"/>
      <c r="IP168" s="309"/>
      <c r="IQ168" s="311"/>
      <c r="IR168" s="307"/>
      <c r="IS168" s="308"/>
    </row>
    <row r="169" spans="1:253" s="306" customFormat="1" ht="178.5">
      <c r="A169" s="300">
        <v>6.021</v>
      </c>
      <c r="B169" s="415" t="s">
        <v>723</v>
      </c>
      <c r="C169" s="383"/>
      <c r="D169" s="416"/>
      <c r="E169" s="643"/>
      <c r="F169" s="684"/>
      <c r="G169" s="644"/>
      <c r="H169" s="623"/>
      <c r="I169" s="624"/>
      <c r="J169" s="625"/>
      <c r="K169" s="678"/>
      <c r="L169" s="307"/>
      <c r="M169" s="308"/>
      <c r="N169" s="309"/>
      <c r="O169" s="309"/>
      <c r="P169" s="310"/>
      <c r="Q169" s="310"/>
      <c r="R169" s="309"/>
      <c r="S169" s="311"/>
      <c r="T169" s="307"/>
      <c r="U169" s="308"/>
      <c r="V169" s="309"/>
      <c r="W169" s="309"/>
      <c r="X169" s="310"/>
      <c r="Y169" s="310"/>
      <c r="Z169" s="309"/>
      <c r="AA169" s="311"/>
      <c r="AB169" s="307"/>
      <c r="AC169" s="308"/>
      <c r="AD169" s="309"/>
      <c r="AE169" s="309"/>
      <c r="AF169" s="310"/>
      <c r="AG169" s="310"/>
      <c r="AH169" s="309"/>
      <c r="AI169" s="311"/>
      <c r="AJ169" s="307"/>
      <c r="AK169" s="308"/>
      <c r="AL169" s="309"/>
      <c r="AM169" s="309"/>
      <c r="AN169" s="310"/>
      <c r="AO169" s="310"/>
      <c r="AP169" s="309"/>
      <c r="AQ169" s="311"/>
      <c r="AR169" s="307"/>
      <c r="AS169" s="308"/>
      <c r="AT169" s="309"/>
      <c r="AU169" s="309"/>
      <c r="AV169" s="310"/>
      <c r="AW169" s="310"/>
      <c r="AX169" s="309"/>
      <c r="AY169" s="311"/>
      <c r="AZ169" s="307"/>
      <c r="BA169" s="308"/>
      <c r="BB169" s="309"/>
      <c r="BC169" s="309"/>
      <c r="BD169" s="310"/>
      <c r="BE169" s="310"/>
      <c r="BF169" s="309"/>
      <c r="BG169" s="311"/>
      <c r="BH169" s="307"/>
      <c r="BI169" s="308"/>
      <c r="BJ169" s="309"/>
      <c r="BK169" s="309"/>
      <c r="BL169" s="310"/>
      <c r="BM169" s="310"/>
      <c r="BN169" s="309"/>
      <c r="BO169" s="311"/>
      <c r="BP169" s="307"/>
      <c r="BQ169" s="308"/>
      <c r="BR169" s="309"/>
      <c r="BS169" s="309"/>
      <c r="BT169" s="310"/>
      <c r="BU169" s="310"/>
      <c r="BV169" s="309"/>
      <c r="BW169" s="311"/>
      <c r="BX169" s="307"/>
      <c r="BY169" s="308"/>
      <c r="BZ169" s="309"/>
      <c r="CA169" s="309"/>
      <c r="CB169" s="310"/>
      <c r="CC169" s="310"/>
      <c r="CD169" s="309"/>
      <c r="CE169" s="311"/>
      <c r="CF169" s="307"/>
      <c r="CG169" s="308"/>
      <c r="CH169" s="309"/>
      <c r="CI169" s="309"/>
      <c r="CJ169" s="310"/>
      <c r="CK169" s="310"/>
      <c r="CL169" s="309"/>
      <c r="CM169" s="311"/>
      <c r="CN169" s="307"/>
      <c r="CO169" s="308"/>
      <c r="CP169" s="309"/>
      <c r="CQ169" s="309"/>
      <c r="CR169" s="310"/>
      <c r="CS169" s="310"/>
      <c r="CT169" s="309"/>
      <c r="CU169" s="311"/>
      <c r="CV169" s="307"/>
      <c r="CW169" s="308"/>
      <c r="CX169" s="309"/>
      <c r="CY169" s="309"/>
      <c r="CZ169" s="310"/>
      <c r="DA169" s="310"/>
      <c r="DB169" s="309"/>
      <c r="DC169" s="311"/>
      <c r="DD169" s="307"/>
      <c r="DE169" s="308"/>
      <c r="DF169" s="309"/>
      <c r="DG169" s="309"/>
      <c r="DH169" s="310"/>
      <c r="DI169" s="310"/>
      <c r="DJ169" s="309"/>
      <c r="DK169" s="311"/>
      <c r="DL169" s="307"/>
      <c r="DM169" s="308"/>
      <c r="DN169" s="309"/>
      <c r="DO169" s="309"/>
      <c r="DP169" s="310"/>
      <c r="DQ169" s="310"/>
      <c r="DR169" s="309"/>
      <c r="DS169" s="311"/>
      <c r="DT169" s="307"/>
      <c r="DU169" s="308"/>
      <c r="DV169" s="309"/>
      <c r="DW169" s="309"/>
      <c r="DX169" s="310"/>
      <c r="DY169" s="310"/>
      <c r="DZ169" s="309"/>
      <c r="EA169" s="311"/>
      <c r="EB169" s="307"/>
      <c r="EC169" s="308"/>
      <c r="ED169" s="309"/>
      <c r="EE169" s="309"/>
      <c r="EF169" s="310"/>
      <c r="EG169" s="310"/>
      <c r="EH169" s="309"/>
      <c r="EI169" s="311"/>
      <c r="EJ169" s="307"/>
      <c r="EK169" s="308"/>
      <c r="EL169" s="309"/>
      <c r="EM169" s="309"/>
      <c r="EN169" s="310"/>
      <c r="EO169" s="310"/>
      <c r="EP169" s="309"/>
      <c r="EQ169" s="311"/>
      <c r="ER169" s="307"/>
      <c r="ES169" s="308"/>
      <c r="ET169" s="309"/>
      <c r="EU169" s="309"/>
      <c r="EV169" s="310"/>
      <c r="EW169" s="310"/>
      <c r="EX169" s="309"/>
      <c r="EY169" s="311"/>
      <c r="EZ169" s="307"/>
      <c r="FA169" s="308"/>
      <c r="FB169" s="309"/>
      <c r="FC169" s="309"/>
      <c r="FD169" s="310"/>
      <c r="FE169" s="310"/>
      <c r="FF169" s="309"/>
      <c r="FG169" s="311"/>
      <c r="FH169" s="307"/>
      <c r="FI169" s="308"/>
      <c r="FJ169" s="309"/>
      <c r="FK169" s="309"/>
      <c r="FL169" s="310"/>
      <c r="FM169" s="310"/>
      <c r="FN169" s="309"/>
      <c r="FO169" s="311"/>
      <c r="FP169" s="307"/>
      <c r="FQ169" s="308"/>
      <c r="FR169" s="309"/>
      <c r="FS169" s="309"/>
      <c r="FT169" s="310"/>
      <c r="FU169" s="310"/>
      <c r="FV169" s="309"/>
      <c r="FW169" s="311"/>
      <c r="FX169" s="307"/>
      <c r="FY169" s="308"/>
      <c r="FZ169" s="309"/>
      <c r="GA169" s="309"/>
      <c r="GB169" s="310"/>
      <c r="GC169" s="310"/>
      <c r="GD169" s="309"/>
      <c r="GE169" s="311"/>
      <c r="GF169" s="307"/>
      <c r="GG169" s="308"/>
      <c r="GH169" s="309"/>
      <c r="GI169" s="309"/>
      <c r="GJ169" s="310"/>
      <c r="GK169" s="310"/>
      <c r="GL169" s="309"/>
      <c r="GM169" s="311"/>
      <c r="GN169" s="307"/>
      <c r="GO169" s="308"/>
      <c r="GP169" s="309"/>
      <c r="GQ169" s="309"/>
      <c r="GR169" s="310"/>
      <c r="GS169" s="310"/>
      <c r="GT169" s="309"/>
      <c r="GU169" s="311"/>
      <c r="GV169" s="307"/>
      <c r="GW169" s="308"/>
      <c r="GX169" s="309"/>
      <c r="GY169" s="309"/>
      <c r="GZ169" s="310"/>
      <c r="HA169" s="310"/>
      <c r="HB169" s="309"/>
      <c r="HC169" s="311"/>
      <c r="HD169" s="307"/>
      <c r="HE169" s="308"/>
      <c r="HF169" s="309"/>
      <c r="HG169" s="309"/>
      <c r="HH169" s="310"/>
      <c r="HI169" s="310"/>
      <c r="HJ169" s="309"/>
      <c r="HK169" s="311"/>
      <c r="HL169" s="307"/>
      <c r="HM169" s="308"/>
      <c r="HN169" s="309"/>
      <c r="HO169" s="309"/>
      <c r="HP169" s="310"/>
      <c r="HQ169" s="310"/>
      <c r="HR169" s="309"/>
      <c r="HS169" s="311"/>
      <c r="HT169" s="307"/>
      <c r="HU169" s="308"/>
      <c r="HV169" s="309"/>
      <c r="HW169" s="309"/>
      <c r="HX169" s="310"/>
      <c r="HY169" s="310"/>
      <c r="HZ169" s="309"/>
      <c r="IA169" s="311"/>
      <c r="IB169" s="307"/>
      <c r="IC169" s="308"/>
      <c r="ID169" s="309"/>
      <c r="IE169" s="309"/>
      <c r="IF169" s="310"/>
      <c r="IG169" s="310"/>
      <c r="IH169" s="309"/>
      <c r="II169" s="311"/>
      <c r="IJ169" s="307"/>
      <c r="IK169" s="308"/>
      <c r="IL169" s="309"/>
      <c r="IM169" s="309"/>
      <c r="IN169" s="310"/>
      <c r="IO169" s="310"/>
      <c r="IP169" s="309"/>
      <c r="IQ169" s="311"/>
      <c r="IR169" s="307"/>
      <c r="IS169" s="308"/>
    </row>
    <row r="170" spans="1:253" s="306" customFormat="1" ht="13.5">
      <c r="A170" s="300"/>
      <c r="B170" s="383" t="s">
        <v>545</v>
      </c>
      <c r="C170" s="312" t="s">
        <v>459</v>
      </c>
      <c r="D170" s="384">
        <f>2446.11-185.22-852.46-229.09</f>
        <v>1179.3400000000004</v>
      </c>
      <c r="E170" s="636">
        <v>0</v>
      </c>
      <c r="F170" s="683">
        <f>D170*E170</f>
        <v>0</v>
      </c>
      <c r="G170" s="644"/>
      <c r="H170" s="623"/>
      <c r="I170" s="624"/>
      <c r="J170" s="625">
        <f>E170*1.2</f>
        <v>0</v>
      </c>
      <c r="K170" s="678">
        <f>D170*J170</f>
        <v>0</v>
      </c>
      <c r="L170" s="307"/>
      <c r="M170" s="308"/>
      <c r="N170" s="309"/>
      <c r="O170" s="309"/>
      <c r="P170" s="310"/>
      <c r="Q170" s="310"/>
      <c r="R170" s="309"/>
      <c r="S170" s="311"/>
      <c r="T170" s="307"/>
      <c r="U170" s="308"/>
      <c r="V170" s="309"/>
      <c r="W170" s="309"/>
      <c r="X170" s="310"/>
      <c r="Y170" s="310"/>
      <c r="Z170" s="309"/>
      <c r="AA170" s="311"/>
      <c r="AB170" s="307"/>
      <c r="AC170" s="308"/>
      <c r="AD170" s="309"/>
      <c r="AE170" s="309"/>
      <c r="AF170" s="310"/>
      <c r="AG170" s="310"/>
      <c r="AH170" s="309"/>
      <c r="AI170" s="311"/>
      <c r="AJ170" s="307"/>
      <c r="AK170" s="308"/>
      <c r="AL170" s="309"/>
      <c r="AM170" s="309"/>
      <c r="AN170" s="310"/>
      <c r="AO170" s="310"/>
      <c r="AP170" s="309"/>
      <c r="AQ170" s="311"/>
      <c r="AR170" s="307"/>
      <c r="AS170" s="308"/>
      <c r="AT170" s="309"/>
      <c r="AU170" s="309"/>
      <c r="AV170" s="310"/>
      <c r="AW170" s="310"/>
      <c r="AX170" s="309"/>
      <c r="AY170" s="311"/>
      <c r="AZ170" s="307"/>
      <c r="BA170" s="308"/>
      <c r="BB170" s="309"/>
      <c r="BC170" s="309"/>
      <c r="BD170" s="310"/>
      <c r="BE170" s="310"/>
      <c r="BF170" s="309"/>
      <c r="BG170" s="311"/>
      <c r="BH170" s="307"/>
      <c r="BI170" s="308"/>
      <c r="BJ170" s="309"/>
      <c r="BK170" s="309"/>
      <c r="BL170" s="310"/>
      <c r="BM170" s="310"/>
      <c r="BN170" s="309"/>
      <c r="BO170" s="311"/>
      <c r="BP170" s="307"/>
      <c r="BQ170" s="308"/>
      <c r="BR170" s="309"/>
      <c r="BS170" s="309"/>
      <c r="BT170" s="310"/>
      <c r="BU170" s="310"/>
      <c r="BV170" s="309"/>
      <c r="BW170" s="311"/>
      <c r="BX170" s="307"/>
      <c r="BY170" s="308"/>
      <c r="BZ170" s="309"/>
      <c r="CA170" s="309"/>
      <c r="CB170" s="310"/>
      <c r="CC170" s="310"/>
      <c r="CD170" s="309"/>
      <c r="CE170" s="311"/>
      <c r="CF170" s="307"/>
      <c r="CG170" s="308"/>
      <c r="CH170" s="309"/>
      <c r="CI170" s="309"/>
      <c r="CJ170" s="310"/>
      <c r="CK170" s="310"/>
      <c r="CL170" s="309"/>
      <c r="CM170" s="311"/>
      <c r="CN170" s="307"/>
      <c r="CO170" s="308"/>
      <c r="CP170" s="309"/>
      <c r="CQ170" s="309"/>
      <c r="CR170" s="310"/>
      <c r="CS170" s="310"/>
      <c r="CT170" s="309"/>
      <c r="CU170" s="311"/>
      <c r="CV170" s="307"/>
      <c r="CW170" s="308"/>
      <c r="CX170" s="309"/>
      <c r="CY170" s="309"/>
      <c r="CZ170" s="310"/>
      <c r="DA170" s="310"/>
      <c r="DB170" s="309"/>
      <c r="DC170" s="311"/>
      <c r="DD170" s="307"/>
      <c r="DE170" s="308"/>
      <c r="DF170" s="309"/>
      <c r="DG170" s="309"/>
      <c r="DH170" s="310"/>
      <c r="DI170" s="310"/>
      <c r="DJ170" s="309"/>
      <c r="DK170" s="311"/>
      <c r="DL170" s="307"/>
      <c r="DM170" s="308"/>
      <c r="DN170" s="309"/>
      <c r="DO170" s="309"/>
      <c r="DP170" s="310"/>
      <c r="DQ170" s="310"/>
      <c r="DR170" s="309"/>
      <c r="DS170" s="311"/>
      <c r="DT170" s="307"/>
      <c r="DU170" s="308"/>
      <c r="DV170" s="309"/>
      <c r="DW170" s="309"/>
      <c r="DX170" s="310"/>
      <c r="DY170" s="310"/>
      <c r="DZ170" s="309"/>
      <c r="EA170" s="311"/>
      <c r="EB170" s="307"/>
      <c r="EC170" s="308"/>
      <c r="ED170" s="309"/>
      <c r="EE170" s="309"/>
      <c r="EF170" s="310"/>
      <c r="EG170" s="310"/>
      <c r="EH170" s="309"/>
      <c r="EI170" s="311"/>
      <c r="EJ170" s="307"/>
      <c r="EK170" s="308"/>
      <c r="EL170" s="309"/>
      <c r="EM170" s="309"/>
      <c r="EN170" s="310"/>
      <c r="EO170" s="310"/>
      <c r="EP170" s="309"/>
      <c r="EQ170" s="311"/>
      <c r="ER170" s="307"/>
      <c r="ES170" s="308"/>
      <c r="ET170" s="309"/>
      <c r="EU170" s="309"/>
      <c r="EV170" s="310"/>
      <c r="EW170" s="310"/>
      <c r="EX170" s="309"/>
      <c r="EY170" s="311"/>
      <c r="EZ170" s="307"/>
      <c r="FA170" s="308"/>
      <c r="FB170" s="309"/>
      <c r="FC170" s="309"/>
      <c r="FD170" s="310"/>
      <c r="FE170" s="310"/>
      <c r="FF170" s="309"/>
      <c r="FG170" s="311"/>
      <c r="FH170" s="307"/>
      <c r="FI170" s="308"/>
      <c r="FJ170" s="309"/>
      <c r="FK170" s="309"/>
      <c r="FL170" s="310"/>
      <c r="FM170" s="310"/>
      <c r="FN170" s="309"/>
      <c r="FO170" s="311"/>
      <c r="FP170" s="307"/>
      <c r="FQ170" s="308"/>
      <c r="FR170" s="309"/>
      <c r="FS170" s="309"/>
      <c r="FT170" s="310"/>
      <c r="FU170" s="310"/>
      <c r="FV170" s="309"/>
      <c r="FW170" s="311"/>
      <c r="FX170" s="307"/>
      <c r="FY170" s="308"/>
      <c r="FZ170" s="309"/>
      <c r="GA170" s="309"/>
      <c r="GB170" s="310"/>
      <c r="GC170" s="310"/>
      <c r="GD170" s="309"/>
      <c r="GE170" s="311"/>
      <c r="GF170" s="307"/>
      <c r="GG170" s="308"/>
      <c r="GH170" s="309"/>
      <c r="GI170" s="309"/>
      <c r="GJ170" s="310"/>
      <c r="GK170" s="310"/>
      <c r="GL170" s="309"/>
      <c r="GM170" s="311"/>
      <c r="GN170" s="307"/>
      <c r="GO170" s="308"/>
      <c r="GP170" s="309"/>
      <c r="GQ170" s="309"/>
      <c r="GR170" s="310"/>
      <c r="GS170" s="310"/>
      <c r="GT170" s="309"/>
      <c r="GU170" s="311"/>
      <c r="GV170" s="307"/>
      <c r="GW170" s="308"/>
      <c r="GX170" s="309"/>
      <c r="GY170" s="309"/>
      <c r="GZ170" s="310"/>
      <c r="HA170" s="310"/>
      <c r="HB170" s="309"/>
      <c r="HC170" s="311"/>
      <c r="HD170" s="307"/>
      <c r="HE170" s="308"/>
      <c r="HF170" s="309"/>
      <c r="HG170" s="309"/>
      <c r="HH170" s="310"/>
      <c r="HI170" s="310"/>
      <c r="HJ170" s="309"/>
      <c r="HK170" s="311"/>
      <c r="HL170" s="307"/>
      <c r="HM170" s="308"/>
      <c r="HN170" s="309"/>
      <c r="HO170" s="309"/>
      <c r="HP170" s="310"/>
      <c r="HQ170" s="310"/>
      <c r="HR170" s="309"/>
      <c r="HS170" s="311"/>
      <c r="HT170" s="307"/>
      <c r="HU170" s="308"/>
      <c r="HV170" s="309"/>
      <c r="HW170" s="309"/>
      <c r="HX170" s="310"/>
      <c r="HY170" s="310"/>
      <c r="HZ170" s="309"/>
      <c r="IA170" s="311"/>
      <c r="IB170" s="307"/>
      <c r="IC170" s="308"/>
      <c r="ID170" s="309"/>
      <c r="IE170" s="309"/>
      <c r="IF170" s="310"/>
      <c r="IG170" s="310"/>
      <c r="IH170" s="309"/>
      <c r="II170" s="311"/>
      <c r="IJ170" s="307"/>
      <c r="IK170" s="308"/>
      <c r="IL170" s="309"/>
      <c r="IM170" s="309"/>
      <c r="IN170" s="310"/>
      <c r="IO170" s="310"/>
      <c r="IP170" s="309"/>
      <c r="IQ170" s="311"/>
      <c r="IR170" s="307"/>
      <c r="IS170" s="308"/>
    </row>
    <row r="171" spans="1:253" s="306" customFormat="1" ht="13.5">
      <c r="A171" s="317">
        <v>6</v>
      </c>
      <c r="B171" s="318" t="s">
        <v>542</v>
      </c>
      <c r="C171" s="319"/>
      <c r="D171" s="320"/>
      <c r="E171" s="321" t="s">
        <v>465</v>
      </c>
      <c r="F171" s="621">
        <f>SUM(F167:F170)</f>
        <v>0</v>
      </c>
      <c r="G171" s="622"/>
      <c r="H171" s="623"/>
      <c r="I171" s="624"/>
      <c r="J171" s="625"/>
      <c r="K171" s="680">
        <f>SUM(K167:K170)</f>
        <v>0</v>
      </c>
      <c r="L171" s="307"/>
      <c r="M171" s="308"/>
      <c r="N171" s="309"/>
      <c r="O171" s="309"/>
      <c r="P171" s="310"/>
      <c r="Q171" s="310"/>
      <c r="R171" s="309"/>
      <c r="S171" s="311"/>
      <c r="T171" s="307"/>
      <c r="U171" s="308"/>
      <c r="V171" s="309"/>
      <c r="W171" s="309"/>
      <c r="X171" s="310"/>
      <c r="Y171" s="310"/>
      <c r="Z171" s="309"/>
      <c r="AA171" s="311"/>
      <c r="AB171" s="307"/>
      <c r="AC171" s="308"/>
      <c r="AD171" s="309"/>
      <c r="AE171" s="309"/>
      <c r="AF171" s="310"/>
      <c r="AG171" s="310"/>
      <c r="AH171" s="309"/>
      <c r="AI171" s="311"/>
      <c r="AJ171" s="307"/>
      <c r="AK171" s="308"/>
      <c r="AL171" s="309"/>
      <c r="AM171" s="309"/>
      <c r="AN171" s="310"/>
      <c r="AO171" s="310"/>
      <c r="AP171" s="309"/>
      <c r="AQ171" s="311"/>
      <c r="AR171" s="307"/>
      <c r="AS171" s="308"/>
      <c r="AT171" s="309"/>
      <c r="AU171" s="309"/>
      <c r="AV171" s="310"/>
      <c r="AW171" s="310"/>
      <c r="AX171" s="309"/>
      <c r="AY171" s="311"/>
      <c r="AZ171" s="307"/>
      <c r="BA171" s="308"/>
      <c r="BB171" s="309"/>
      <c r="BC171" s="309"/>
      <c r="BD171" s="310"/>
      <c r="BE171" s="310"/>
      <c r="BF171" s="309"/>
      <c r="BG171" s="311"/>
      <c r="BH171" s="307"/>
      <c r="BI171" s="308"/>
      <c r="BJ171" s="309"/>
      <c r="BK171" s="309"/>
      <c r="BL171" s="310"/>
      <c r="BM171" s="310"/>
      <c r="BN171" s="309"/>
      <c r="BO171" s="311"/>
      <c r="BP171" s="307"/>
      <c r="BQ171" s="308"/>
      <c r="BR171" s="309"/>
      <c r="BS171" s="309"/>
      <c r="BT171" s="310"/>
      <c r="BU171" s="310"/>
      <c r="BV171" s="309"/>
      <c r="BW171" s="311"/>
      <c r="BX171" s="307"/>
      <c r="BY171" s="308"/>
      <c r="BZ171" s="309"/>
      <c r="CA171" s="309"/>
      <c r="CB171" s="310"/>
      <c r="CC171" s="310"/>
      <c r="CD171" s="309"/>
      <c r="CE171" s="311"/>
      <c r="CF171" s="307"/>
      <c r="CG171" s="308"/>
      <c r="CH171" s="309"/>
      <c r="CI171" s="309"/>
      <c r="CJ171" s="310"/>
      <c r="CK171" s="310"/>
      <c r="CL171" s="309"/>
      <c r="CM171" s="311"/>
      <c r="CN171" s="307"/>
      <c r="CO171" s="308"/>
      <c r="CP171" s="309"/>
      <c r="CQ171" s="309"/>
      <c r="CR171" s="310"/>
      <c r="CS171" s="310"/>
      <c r="CT171" s="309"/>
      <c r="CU171" s="311"/>
      <c r="CV171" s="307"/>
      <c r="CW171" s="308"/>
      <c r="CX171" s="309"/>
      <c r="CY171" s="309"/>
      <c r="CZ171" s="310"/>
      <c r="DA171" s="310"/>
      <c r="DB171" s="309"/>
      <c r="DC171" s="311"/>
      <c r="DD171" s="307"/>
      <c r="DE171" s="308"/>
      <c r="DF171" s="309"/>
      <c r="DG171" s="309"/>
      <c r="DH171" s="310"/>
      <c r="DI171" s="310"/>
      <c r="DJ171" s="309"/>
      <c r="DK171" s="311"/>
      <c r="DL171" s="307"/>
      <c r="DM171" s="308"/>
      <c r="DN171" s="309"/>
      <c r="DO171" s="309"/>
      <c r="DP171" s="310"/>
      <c r="DQ171" s="310"/>
      <c r="DR171" s="309"/>
      <c r="DS171" s="311"/>
      <c r="DT171" s="307"/>
      <c r="DU171" s="308"/>
      <c r="DV171" s="309"/>
      <c r="DW171" s="309"/>
      <c r="DX171" s="310"/>
      <c r="DY171" s="310"/>
      <c r="DZ171" s="309"/>
      <c r="EA171" s="311"/>
      <c r="EB171" s="307"/>
      <c r="EC171" s="308"/>
      <c r="ED171" s="309"/>
      <c r="EE171" s="309"/>
      <c r="EF171" s="310"/>
      <c r="EG171" s="310"/>
      <c r="EH171" s="309"/>
      <c r="EI171" s="311"/>
      <c r="EJ171" s="307"/>
      <c r="EK171" s="308"/>
      <c r="EL171" s="309"/>
      <c r="EM171" s="309"/>
      <c r="EN171" s="310"/>
      <c r="EO171" s="310"/>
      <c r="EP171" s="309"/>
      <c r="EQ171" s="311"/>
      <c r="ER171" s="307"/>
      <c r="ES171" s="308"/>
      <c r="ET171" s="309"/>
      <c r="EU171" s="309"/>
      <c r="EV171" s="310"/>
      <c r="EW171" s="310"/>
      <c r="EX171" s="309"/>
      <c r="EY171" s="311"/>
      <c r="EZ171" s="307"/>
      <c r="FA171" s="308"/>
      <c r="FB171" s="309"/>
      <c r="FC171" s="309"/>
      <c r="FD171" s="310"/>
      <c r="FE171" s="310"/>
      <c r="FF171" s="309"/>
      <c r="FG171" s="311"/>
      <c r="FH171" s="307"/>
      <c r="FI171" s="308"/>
      <c r="FJ171" s="309"/>
      <c r="FK171" s="309"/>
      <c r="FL171" s="310"/>
      <c r="FM171" s="310"/>
      <c r="FN171" s="309"/>
      <c r="FO171" s="311"/>
      <c r="FP171" s="307"/>
      <c r="FQ171" s="308"/>
      <c r="FR171" s="309"/>
      <c r="FS171" s="309"/>
      <c r="FT171" s="310"/>
      <c r="FU171" s="310"/>
      <c r="FV171" s="309"/>
      <c r="FW171" s="311"/>
      <c r="FX171" s="307"/>
      <c r="FY171" s="308"/>
      <c r="FZ171" s="309"/>
      <c r="GA171" s="309"/>
      <c r="GB171" s="310"/>
      <c r="GC171" s="310"/>
      <c r="GD171" s="309"/>
      <c r="GE171" s="311"/>
      <c r="GF171" s="307"/>
      <c r="GG171" s="308"/>
      <c r="GH171" s="309"/>
      <c r="GI171" s="309"/>
      <c r="GJ171" s="310"/>
      <c r="GK171" s="310"/>
      <c r="GL171" s="309"/>
      <c r="GM171" s="311"/>
      <c r="GN171" s="307"/>
      <c r="GO171" s="308"/>
      <c r="GP171" s="309"/>
      <c r="GQ171" s="309"/>
      <c r="GR171" s="310"/>
      <c r="GS171" s="310"/>
      <c r="GT171" s="309"/>
      <c r="GU171" s="311"/>
      <c r="GV171" s="307"/>
      <c r="GW171" s="308"/>
      <c r="GX171" s="309"/>
      <c r="GY171" s="309"/>
      <c r="GZ171" s="310"/>
      <c r="HA171" s="310"/>
      <c r="HB171" s="309"/>
      <c r="HC171" s="311"/>
      <c r="HD171" s="307"/>
      <c r="HE171" s="308"/>
      <c r="HF171" s="309"/>
      <c r="HG171" s="309"/>
      <c r="HH171" s="310"/>
      <c r="HI171" s="310"/>
      <c r="HJ171" s="309"/>
      <c r="HK171" s="311"/>
      <c r="HL171" s="307"/>
      <c r="HM171" s="308"/>
      <c r="HN171" s="309"/>
      <c r="HO171" s="309"/>
      <c r="HP171" s="310"/>
      <c r="HQ171" s="310"/>
      <c r="HR171" s="309"/>
      <c r="HS171" s="311"/>
      <c r="HT171" s="307"/>
      <c r="HU171" s="308"/>
      <c r="HV171" s="309"/>
      <c r="HW171" s="309"/>
      <c r="HX171" s="310"/>
      <c r="HY171" s="310"/>
      <c r="HZ171" s="309"/>
      <c r="IA171" s="311"/>
      <c r="IB171" s="307"/>
      <c r="IC171" s="308"/>
      <c r="ID171" s="309"/>
      <c r="IE171" s="309"/>
      <c r="IF171" s="310"/>
      <c r="IG171" s="310"/>
      <c r="IH171" s="309"/>
      <c r="II171" s="311"/>
      <c r="IJ171" s="307"/>
      <c r="IK171" s="308"/>
      <c r="IL171" s="309"/>
      <c r="IM171" s="309"/>
      <c r="IN171" s="310"/>
      <c r="IO171" s="310"/>
      <c r="IP171" s="309"/>
      <c r="IQ171" s="311"/>
      <c r="IR171" s="307"/>
      <c r="IS171" s="308"/>
    </row>
    <row r="172" spans="1:253" s="306" customFormat="1" ht="13.5">
      <c r="A172" s="300"/>
      <c r="B172" s="305"/>
      <c r="C172" s="312"/>
      <c r="D172" s="279"/>
      <c r="E172" s="323"/>
      <c r="F172" s="324"/>
      <c r="G172" s="325"/>
      <c r="H172" s="326"/>
      <c r="I172" s="310"/>
      <c r="J172" s="327"/>
      <c r="K172" s="312"/>
      <c r="L172" s="307"/>
      <c r="M172" s="308"/>
      <c r="N172" s="309"/>
      <c r="O172" s="309"/>
      <c r="P172" s="310"/>
      <c r="Q172" s="310"/>
      <c r="R172" s="309"/>
      <c r="S172" s="311"/>
      <c r="T172" s="307"/>
      <c r="U172" s="308"/>
      <c r="V172" s="309"/>
      <c r="W172" s="309"/>
      <c r="X172" s="310"/>
      <c r="Y172" s="310"/>
      <c r="Z172" s="309"/>
      <c r="AA172" s="311"/>
      <c r="AB172" s="307"/>
      <c r="AC172" s="308"/>
      <c r="AD172" s="309"/>
      <c r="AE172" s="309"/>
      <c r="AF172" s="310"/>
      <c r="AG172" s="310"/>
      <c r="AH172" s="309"/>
      <c r="AI172" s="311"/>
      <c r="AJ172" s="307"/>
      <c r="AK172" s="308"/>
      <c r="AL172" s="309"/>
      <c r="AM172" s="309"/>
      <c r="AN172" s="310"/>
      <c r="AO172" s="310"/>
      <c r="AP172" s="309"/>
      <c r="AQ172" s="311"/>
      <c r="AR172" s="307"/>
      <c r="AS172" s="308"/>
      <c r="AT172" s="309"/>
      <c r="AU172" s="309"/>
      <c r="AV172" s="310"/>
      <c r="AW172" s="310"/>
      <c r="AX172" s="309"/>
      <c r="AY172" s="311"/>
      <c r="AZ172" s="307"/>
      <c r="BA172" s="308"/>
      <c r="BB172" s="309"/>
      <c r="BC172" s="309"/>
      <c r="BD172" s="310"/>
      <c r="BE172" s="310"/>
      <c r="BF172" s="309"/>
      <c r="BG172" s="311"/>
      <c r="BH172" s="307"/>
      <c r="BI172" s="308"/>
      <c r="BJ172" s="309"/>
      <c r="BK172" s="309"/>
      <c r="BL172" s="310"/>
      <c r="BM172" s="310"/>
      <c r="BN172" s="309"/>
      <c r="BO172" s="311"/>
      <c r="BP172" s="307"/>
      <c r="BQ172" s="308"/>
      <c r="BR172" s="309"/>
      <c r="BS172" s="309"/>
      <c r="BT172" s="310"/>
      <c r="BU172" s="310"/>
      <c r="BV172" s="309"/>
      <c r="BW172" s="311"/>
      <c r="BX172" s="307"/>
      <c r="BY172" s="308"/>
      <c r="BZ172" s="309"/>
      <c r="CA172" s="309"/>
      <c r="CB172" s="310"/>
      <c r="CC172" s="310"/>
      <c r="CD172" s="309"/>
      <c r="CE172" s="311"/>
      <c r="CF172" s="307"/>
      <c r="CG172" s="308"/>
      <c r="CH172" s="309"/>
      <c r="CI172" s="309"/>
      <c r="CJ172" s="310"/>
      <c r="CK172" s="310"/>
      <c r="CL172" s="309"/>
      <c r="CM172" s="311"/>
      <c r="CN172" s="307"/>
      <c r="CO172" s="308"/>
      <c r="CP172" s="309"/>
      <c r="CQ172" s="309"/>
      <c r="CR172" s="310"/>
      <c r="CS172" s="310"/>
      <c r="CT172" s="309"/>
      <c r="CU172" s="311"/>
      <c r="CV172" s="307"/>
      <c r="CW172" s="308"/>
      <c r="CX172" s="309"/>
      <c r="CY172" s="309"/>
      <c r="CZ172" s="310"/>
      <c r="DA172" s="310"/>
      <c r="DB172" s="309"/>
      <c r="DC172" s="311"/>
      <c r="DD172" s="307"/>
      <c r="DE172" s="308"/>
      <c r="DF172" s="309"/>
      <c r="DG172" s="309"/>
      <c r="DH172" s="310"/>
      <c r="DI172" s="310"/>
      <c r="DJ172" s="309"/>
      <c r="DK172" s="311"/>
      <c r="DL172" s="307"/>
      <c r="DM172" s="308"/>
      <c r="DN172" s="309"/>
      <c r="DO172" s="309"/>
      <c r="DP172" s="310"/>
      <c r="DQ172" s="310"/>
      <c r="DR172" s="309"/>
      <c r="DS172" s="311"/>
      <c r="DT172" s="307"/>
      <c r="DU172" s="308"/>
      <c r="DV172" s="309"/>
      <c r="DW172" s="309"/>
      <c r="DX172" s="310"/>
      <c r="DY172" s="310"/>
      <c r="DZ172" s="309"/>
      <c r="EA172" s="311"/>
      <c r="EB172" s="307"/>
      <c r="EC172" s="308"/>
      <c r="ED172" s="309"/>
      <c r="EE172" s="309"/>
      <c r="EF172" s="310"/>
      <c r="EG172" s="310"/>
      <c r="EH172" s="309"/>
      <c r="EI172" s="311"/>
      <c r="EJ172" s="307"/>
      <c r="EK172" s="308"/>
      <c r="EL172" s="309"/>
      <c r="EM172" s="309"/>
      <c r="EN172" s="310"/>
      <c r="EO172" s="310"/>
      <c r="EP172" s="309"/>
      <c r="EQ172" s="311"/>
      <c r="ER172" s="307"/>
      <c r="ES172" s="308"/>
      <c r="ET172" s="309"/>
      <c r="EU172" s="309"/>
      <c r="EV172" s="310"/>
      <c r="EW172" s="310"/>
      <c r="EX172" s="309"/>
      <c r="EY172" s="311"/>
      <c r="EZ172" s="307"/>
      <c r="FA172" s="308"/>
      <c r="FB172" s="309"/>
      <c r="FC172" s="309"/>
      <c r="FD172" s="310"/>
      <c r="FE172" s="310"/>
      <c r="FF172" s="309"/>
      <c r="FG172" s="311"/>
      <c r="FH172" s="307"/>
      <c r="FI172" s="308"/>
      <c r="FJ172" s="309"/>
      <c r="FK172" s="309"/>
      <c r="FL172" s="310"/>
      <c r="FM172" s="310"/>
      <c r="FN172" s="309"/>
      <c r="FO172" s="311"/>
      <c r="FP172" s="307"/>
      <c r="FQ172" s="308"/>
      <c r="FR172" s="309"/>
      <c r="FS172" s="309"/>
      <c r="FT172" s="310"/>
      <c r="FU172" s="310"/>
      <c r="FV172" s="309"/>
      <c r="FW172" s="311"/>
      <c r="FX172" s="307"/>
      <c r="FY172" s="308"/>
      <c r="FZ172" s="309"/>
      <c r="GA172" s="309"/>
      <c r="GB172" s="310"/>
      <c r="GC172" s="310"/>
      <c r="GD172" s="309"/>
      <c r="GE172" s="311"/>
      <c r="GF172" s="307"/>
      <c r="GG172" s="308"/>
      <c r="GH172" s="309"/>
      <c r="GI172" s="309"/>
      <c r="GJ172" s="310"/>
      <c r="GK172" s="310"/>
      <c r="GL172" s="309"/>
      <c r="GM172" s="311"/>
      <c r="GN172" s="307"/>
      <c r="GO172" s="308"/>
      <c r="GP172" s="309"/>
      <c r="GQ172" s="309"/>
      <c r="GR172" s="310"/>
      <c r="GS172" s="310"/>
      <c r="GT172" s="309"/>
      <c r="GU172" s="311"/>
      <c r="GV172" s="307"/>
      <c r="GW172" s="308"/>
      <c r="GX172" s="309"/>
      <c r="GY172" s="309"/>
      <c r="GZ172" s="310"/>
      <c r="HA172" s="310"/>
      <c r="HB172" s="309"/>
      <c r="HC172" s="311"/>
      <c r="HD172" s="307"/>
      <c r="HE172" s="308"/>
      <c r="HF172" s="309"/>
      <c r="HG172" s="309"/>
      <c r="HH172" s="310"/>
      <c r="HI172" s="310"/>
      <c r="HJ172" s="309"/>
      <c r="HK172" s="311"/>
      <c r="HL172" s="307"/>
      <c r="HM172" s="308"/>
      <c r="HN172" s="309"/>
      <c r="HO172" s="309"/>
      <c r="HP172" s="310"/>
      <c r="HQ172" s="310"/>
      <c r="HR172" s="309"/>
      <c r="HS172" s="311"/>
      <c r="HT172" s="307"/>
      <c r="HU172" s="308"/>
      <c r="HV172" s="309"/>
      <c r="HW172" s="309"/>
      <c r="HX172" s="310"/>
      <c r="HY172" s="310"/>
      <c r="HZ172" s="309"/>
      <c r="IA172" s="311"/>
      <c r="IB172" s="307"/>
      <c r="IC172" s="308"/>
      <c r="ID172" s="309"/>
      <c r="IE172" s="309"/>
      <c r="IF172" s="310"/>
      <c r="IG172" s="310"/>
      <c r="IH172" s="309"/>
      <c r="II172" s="311"/>
      <c r="IJ172" s="307"/>
      <c r="IK172" s="308"/>
      <c r="IL172" s="309"/>
      <c r="IM172" s="309"/>
      <c r="IN172" s="310"/>
      <c r="IO172" s="310"/>
      <c r="IP172" s="309"/>
      <c r="IQ172" s="311"/>
      <c r="IR172" s="307"/>
      <c r="IS172" s="308"/>
    </row>
    <row r="173" spans="1:11" ht="15" customHeight="1">
      <c r="A173" s="281">
        <v>7</v>
      </c>
      <c r="B173" s="707" t="s">
        <v>546</v>
      </c>
      <c r="C173" s="713"/>
      <c r="D173" s="713"/>
      <c r="E173" s="713"/>
      <c r="F173" s="713"/>
      <c r="G173" s="713"/>
      <c r="H173" s="713"/>
      <c r="I173" s="257"/>
      <c r="J173" s="330"/>
      <c r="K173" s="330"/>
    </row>
    <row r="174" spans="1:11" s="299" customFormat="1" ht="51">
      <c r="A174" s="292" t="s">
        <v>451</v>
      </c>
      <c r="B174" s="293" t="s">
        <v>452</v>
      </c>
      <c r="C174" s="293" t="s">
        <v>453</v>
      </c>
      <c r="D174" s="294" t="s">
        <v>454</v>
      </c>
      <c r="E174" s="295" t="s">
        <v>455</v>
      </c>
      <c r="F174" s="293" t="s">
        <v>456</v>
      </c>
      <c r="G174" s="296"/>
      <c r="H174" s="297"/>
      <c r="I174" s="298"/>
      <c r="J174" s="295" t="s">
        <v>457</v>
      </c>
      <c r="K174" s="293" t="s">
        <v>458</v>
      </c>
    </row>
    <row r="175" spans="1:255" ht="39.75" customHeight="1">
      <c r="A175" s="714" t="s">
        <v>547</v>
      </c>
      <c r="B175" s="714"/>
      <c r="C175" s="714"/>
      <c r="D175" s="714"/>
      <c r="E175" s="714"/>
      <c r="F175" s="714"/>
      <c r="G175" s="266"/>
      <c r="H175" s="266"/>
      <c r="I175" s="417"/>
      <c r="J175" s="418"/>
      <c r="K175" s="334"/>
      <c r="L175" s="340"/>
      <c r="M175" s="345"/>
      <c r="N175" s="346"/>
      <c r="O175" s="338"/>
      <c r="P175" s="347"/>
      <c r="Q175" s="345"/>
      <c r="R175" s="345"/>
      <c r="S175" s="340"/>
      <c r="T175" s="340"/>
      <c r="U175" s="345"/>
      <c r="V175" s="346"/>
      <c r="W175" s="338"/>
      <c r="X175" s="347"/>
      <c r="Y175" s="345"/>
      <c r="Z175" s="345"/>
      <c r="AA175" s="340"/>
      <c r="AB175" s="340"/>
      <c r="AC175" s="345"/>
      <c r="AD175" s="346"/>
      <c r="AE175" s="338"/>
      <c r="AF175" s="347"/>
      <c r="AG175" s="345"/>
      <c r="AH175" s="345"/>
      <c r="AI175" s="340"/>
      <c r="AJ175" s="340"/>
      <c r="AK175" s="345"/>
      <c r="AL175" s="346"/>
      <c r="AM175" s="338"/>
      <c r="AN175" s="347"/>
      <c r="AO175" s="345"/>
      <c r="AP175" s="345"/>
      <c r="AQ175" s="340"/>
      <c r="AR175" s="340"/>
      <c r="AS175" s="345"/>
      <c r="AT175" s="346"/>
      <c r="AU175" s="338"/>
      <c r="AV175" s="347"/>
      <c r="AW175" s="345"/>
      <c r="AX175" s="345"/>
      <c r="AY175" s="340"/>
      <c r="AZ175" s="340"/>
      <c r="BA175" s="345"/>
      <c r="BB175" s="346"/>
      <c r="BC175" s="338"/>
      <c r="BD175" s="347"/>
      <c r="BE175" s="345"/>
      <c r="BF175" s="345"/>
      <c r="BG175" s="340"/>
      <c r="BH175" s="340"/>
      <c r="BI175" s="345"/>
      <c r="BJ175" s="346"/>
      <c r="BK175" s="338"/>
      <c r="BL175" s="347"/>
      <c r="BM175" s="345"/>
      <c r="BN175" s="345"/>
      <c r="BO175" s="340"/>
      <c r="BP175" s="340"/>
      <c r="BQ175" s="345"/>
      <c r="BR175" s="346"/>
      <c r="BS175" s="338"/>
      <c r="BT175" s="347"/>
      <c r="BU175" s="345"/>
      <c r="BV175" s="345"/>
      <c r="BW175" s="340"/>
      <c r="BX175" s="340"/>
      <c r="BY175" s="345"/>
      <c r="BZ175" s="346"/>
      <c r="CA175" s="338"/>
      <c r="CB175" s="347"/>
      <c r="CC175" s="345"/>
      <c r="CD175" s="345"/>
      <c r="CE175" s="340"/>
      <c r="CF175" s="340"/>
      <c r="CG175" s="345"/>
      <c r="CH175" s="346"/>
      <c r="CI175" s="338"/>
      <c r="CJ175" s="347"/>
      <c r="CK175" s="345"/>
      <c r="CL175" s="345"/>
      <c r="CM175" s="340"/>
      <c r="CN175" s="340"/>
      <c r="CO175" s="345"/>
      <c r="CP175" s="346"/>
      <c r="CQ175" s="338"/>
      <c r="CR175" s="347"/>
      <c r="CS175" s="345"/>
      <c r="CT175" s="345"/>
      <c r="CU175" s="340"/>
      <c r="CV175" s="340"/>
      <c r="CW175" s="345"/>
      <c r="CX175" s="346"/>
      <c r="CY175" s="338"/>
      <c r="CZ175" s="347"/>
      <c r="DA175" s="345"/>
      <c r="DB175" s="345"/>
      <c r="DC175" s="340"/>
      <c r="DD175" s="340"/>
      <c r="DE175" s="345"/>
      <c r="DF175" s="346"/>
      <c r="DG175" s="338"/>
      <c r="DH175" s="347"/>
      <c r="DI175" s="345"/>
      <c r="DJ175" s="345"/>
      <c r="DK175" s="340"/>
      <c r="DL175" s="340"/>
      <c r="DM175" s="345"/>
      <c r="DN175" s="346"/>
      <c r="DO175" s="338"/>
      <c r="DP175" s="347"/>
      <c r="DQ175" s="345"/>
      <c r="DR175" s="345"/>
      <c r="DS175" s="340"/>
      <c r="DT175" s="340"/>
      <c r="DU175" s="345"/>
      <c r="DV175" s="346"/>
      <c r="DW175" s="338"/>
      <c r="DX175" s="347"/>
      <c r="DY175" s="345"/>
      <c r="DZ175" s="345"/>
      <c r="EA175" s="340"/>
      <c r="EB175" s="340"/>
      <c r="EC175" s="345"/>
      <c r="ED175" s="346"/>
      <c r="EE175" s="338"/>
      <c r="EF175" s="347"/>
      <c r="EG175" s="345"/>
      <c r="EH175" s="345"/>
      <c r="EI175" s="340"/>
      <c r="EJ175" s="340"/>
      <c r="EK175" s="345"/>
      <c r="EL175" s="346"/>
      <c r="EM175" s="338"/>
      <c r="EN175" s="347"/>
      <c r="EO175" s="345"/>
      <c r="EP175" s="345"/>
      <c r="EQ175" s="340"/>
      <c r="ER175" s="340"/>
      <c r="ES175" s="345"/>
      <c r="ET175" s="346"/>
      <c r="EU175" s="338"/>
      <c r="EV175" s="347"/>
      <c r="EW175" s="345"/>
      <c r="EX175" s="345"/>
      <c r="EY175" s="340"/>
      <c r="EZ175" s="340"/>
      <c r="FA175" s="345"/>
      <c r="FB175" s="346"/>
      <c r="FC175" s="338"/>
      <c r="FD175" s="347"/>
      <c r="FE175" s="345"/>
      <c r="FF175" s="345"/>
      <c r="FG175" s="340"/>
      <c r="FH175" s="340"/>
      <c r="FI175" s="345"/>
      <c r="FJ175" s="346"/>
      <c r="FK175" s="338"/>
      <c r="FL175" s="347"/>
      <c r="FM175" s="345"/>
      <c r="FN175" s="345"/>
      <c r="FO175" s="340"/>
      <c r="FP175" s="340"/>
      <c r="FQ175" s="345"/>
      <c r="FR175" s="346"/>
      <c r="FS175" s="338"/>
      <c r="FT175" s="347"/>
      <c r="FU175" s="345"/>
      <c r="FV175" s="345"/>
      <c r="FW175" s="340"/>
      <c r="FX175" s="340"/>
      <c r="FY175" s="345"/>
      <c r="FZ175" s="346"/>
      <c r="GA175" s="338"/>
      <c r="GB175" s="347"/>
      <c r="GC175" s="345"/>
      <c r="GD175" s="345"/>
      <c r="GE175" s="340"/>
      <c r="GF175" s="340"/>
      <c r="GG175" s="345"/>
      <c r="GH175" s="346"/>
      <c r="GI175" s="338"/>
      <c r="GJ175" s="347"/>
      <c r="GK175" s="345"/>
      <c r="GL175" s="345"/>
      <c r="GM175" s="340"/>
      <c r="GN175" s="340"/>
      <c r="GO175" s="345"/>
      <c r="GP175" s="346"/>
      <c r="GQ175" s="338"/>
      <c r="GR175" s="347"/>
      <c r="GS175" s="345"/>
      <c r="GT175" s="345"/>
      <c r="GU175" s="340"/>
      <c r="GV175" s="340"/>
      <c r="GW175" s="345"/>
      <c r="GX175" s="346"/>
      <c r="GY175" s="338"/>
      <c r="GZ175" s="347"/>
      <c r="HA175" s="345"/>
      <c r="HB175" s="345"/>
      <c r="HC175" s="340"/>
      <c r="HD175" s="340"/>
      <c r="HE175" s="345"/>
      <c r="HF175" s="346"/>
      <c r="HG175" s="338"/>
      <c r="HH175" s="347"/>
      <c r="HI175" s="345"/>
      <c r="HJ175" s="345"/>
      <c r="HK175" s="340"/>
      <c r="HL175" s="340"/>
      <c r="HM175" s="345"/>
      <c r="HN175" s="346"/>
      <c r="HO175" s="338"/>
      <c r="HP175" s="347"/>
      <c r="HQ175" s="345"/>
      <c r="HR175" s="345"/>
      <c r="HS175" s="340"/>
      <c r="HT175" s="340"/>
      <c r="HU175" s="345"/>
      <c r="HV175" s="346"/>
      <c r="HW175" s="338"/>
      <c r="HX175" s="347"/>
      <c r="HY175" s="345"/>
      <c r="HZ175" s="345"/>
      <c r="IA175" s="340"/>
      <c r="IB175" s="340"/>
      <c r="IC175" s="345"/>
      <c r="ID175" s="346"/>
      <c r="IE175" s="338"/>
      <c r="IF175" s="347"/>
      <c r="IG175" s="345"/>
      <c r="IH175" s="345"/>
      <c r="II175" s="340"/>
      <c r="IJ175" s="340"/>
      <c r="IK175" s="345"/>
      <c r="IL175" s="346"/>
      <c r="IM175" s="338"/>
      <c r="IN175" s="347"/>
      <c r="IO175" s="345"/>
      <c r="IP175" s="345"/>
      <c r="IQ175" s="340"/>
      <c r="IR175" s="340"/>
      <c r="IS175" s="345"/>
      <c r="IT175" s="346"/>
      <c r="IU175" s="338"/>
    </row>
    <row r="176" spans="1:255" ht="27" customHeight="1">
      <c r="A176" s="711" t="s">
        <v>548</v>
      </c>
      <c r="B176" s="711"/>
      <c r="C176" s="711"/>
      <c r="D176" s="711"/>
      <c r="E176" s="711"/>
      <c r="F176" s="711"/>
      <c r="G176" s="266"/>
      <c r="H176" s="266"/>
      <c r="I176" s="417"/>
      <c r="J176" s="418"/>
      <c r="K176" s="334"/>
      <c r="L176" s="340"/>
      <c r="M176" s="345"/>
      <c r="N176" s="346"/>
      <c r="O176" s="338"/>
      <c r="P176" s="347"/>
      <c r="Q176" s="345"/>
      <c r="R176" s="345"/>
      <c r="S176" s="340"/>
      <c r="T176" s="340"/>
      <c r="U176" s="345"/>
      <c r="V176" s="346"/>
      <c r="W176" s="338"/>
      <c r="X176" s="347"/>
      <c r="Y176" s="345"/>
      <c r="Z176" s="345"/>
      <c r="AA176" s="340"/>
      <c r="AB176" s="340"/>
      <c r="AC176" s="345"/>
      <c r="AD176" s="346"/>
      <c r="AE176" s="338"/>
      <c r="AF176" s="347"/>
      <c r="AG176" s="345"/>
      <c r="AH176" s="345"/>
      <c r="AI176" s="340"/>
      <c r="AJ176" s="340"/>
      <c r="AK176" s="345"/>
      <c r="AL176" s="346"/>
      <c r="AM176" s="338"/>
      <c r="AN176" s="347"/>
      <c r="AO176" s="345"/>
      <c r="AP176" s="345"/>
      <c r="AQ176" s="340"/>
      <c r="AR176" s="340"/>
      <c r="AS176" s="345"/>
      <c r="AT176" s="346"/>
      <c r="AU176" s="338"/>
      <c r="AV176" s="347"/>
      <c r="AW176" s="345"/>
      <c r="AX176" s="345"/>
      <c r="AY176" s="340"/>
      <c r="AZ176" s="340"/>
      <c r="BA176" s="345"/>
      <c r="BB176" s="346"/>
      <c r="BC176" s="338"/>
      <c r="BD176" s="347"/>
      <c r="BE176" s="345"/>
      <c r="BF176" s="345"/>
      <c r="BG176" s="340"/>
      <c r="BH176" s="340"/>
      <c r="BI176" s="345"/>
      <c r="BJ176" s="346"/>
      <c r="BK176" s="338"/>
      <c r="BL176" s="347"/>
      <c r="BM176" s="345"/>
      <c r="BN176" s="345"/>
      <c r="BO176" s="340"/>
      <c r="BP176" s="340"/>
      <c r="BQ176" s="345"/>
      <c r="BR176" s="346"/>
      <c r="BS176" s="338"/>
      <c r="BT176" s="347"/>
      <c r="BU176" s="345"/>
      <c r="BV176" s="345"/>
      <c r="BW176" s="340"/>
      <c r="BX176" s="340"/>
      <c r="BY176" s="345"/>
      <c r="BZ176" s="346"/>
      <c r="CA176" s="338"/>
      <c r="CB176" s="347"/>
      <c r="CC176" s="345"/>
      <c r="CD176" s="345"/>
      <c r="CE176" s="340"/>
      <c r="CF176" s="340"/>
      <c r="CG176" s="345"/>
      <c r="CH176" s="346"/>
      <c r="CI176" s="338"/>
      <c r="CJ176" s="347"/>
      <c r="CK176" s="345"/>
      <c r="CL176" s="345"/>
      <c r="CM176" s="340"/>
      <c r="CN176" s="340"/>
      <c r="CO176" s="345"/>
      <c r="CP176" s="346"/>
      <c r="CQ176" s="338"/>
      <c r="CR176" s="347"/>
      <c r="CS176" s="345"/>
      <c r="CT176" s="345"/>
      <c r="CU176" s="340"/>
      <c r="CV176" s="340"/>
      <c r="CW176" s="345"/>
      <c r="CX176" s="346"/>
      <c r="CY176" s="338"/>
      <c r="CZ176" s="347"/>
      <c r="DA176" s="345"/>
      <c r="DB176" s="345"/>
      <c r="DC176" s="340"/>
      <c r="DD176" s="340"/>
      <c r="DE176" s="345"/>
      <c r="DF176" s="346"/>
      <c r="DG176" s="338"/>
      <c r="DH176" s="347"/>
      <c r="DI176" s="345"/>
      <c r="DJ176" s="345"/>
      <c r="DK176" s="340"/>
      <c r="DL176" s="340"/>
      <c r="DM176" s="345"/>
      <c r="DN176" s="346"/>
      <c r="DO176" s="338"/>
      <c r="DP176" s="347"/>
      <c r="DQ176" s="345"/>
      <c r="DR176" s="345"/>
      <c r="DS176" s="340"/>
      <c r="DT176" s="340"/>
      <c r="DU176" s="345"/>
      <c r="DV176" s="346"/>
      <c r="DW176" s="338"/>
      <c r="DX176" s="347"/>
      <c r="DY176" s="345"/>
      <c r="DZ176" s="345"/>
      <c r="EA176" s="340"/>
      <c r="EB176" s="340"/>
      <c r="EC176" s="345"/>
      <c r="ED176" s="346"/>
      <c r="EE176" s="338"/>
      <c r="EF176" s="347"/>
      <c r="EG176" s="345"/>
      <c r="EH176" s="345"/>
      <c r="EI176" s="340"/>
      <c r="EJ176" s="340"/>
      <c r="EK176" s="345"/>
      <c r="EL176" s="346"/>
      <c r="EM176" s="338"/>
      <c r="EN176" s="347"/>
      <c r="EO176" s="345"/>
      <c r="EP176" s="345"/>
      <c r="EQ176" s="340"/>
      <c r="ER176" s="340"/>
      <c r="ES176" s="345"/>
      <c r="ET176" s="346"/>
      <c r="EU176" s="338"/>
      <c r="EV176" s="347"/>
      <c r="EW176" s="345"/>
      <c r="EX176" s="345"/>
      <c r="EY176" s="340"/>
      <c r="EZ176" s="340"/>
      <c r="FA176" s="345"/>
      <c r="FB176" s="346"/>
      <c r="FC176" s="338"/>
      <c r="FD176" s="347"/>
      <c r="FE176" s="345"/>
      <c r="FF176" s="345"/>
      <c r="FG176" s="340"/>
      <c r="FH176" s="340"/>
      <c r="FI176" s="345"/>
      <c r="FJ176" s="346"/>
      <c r="FK176" s="338"/>
      <c r="FL176" s="347"/>
      <c r="FM176" s="345"/>
      <c r="FN176" s="345"/>
      <c r="FO176" s="340"/>
      <c r="FP176" s="340"/>
      <c r="FQ176" s="345"/>
      <c r="FR176" s="346"/>
      <c r="FS176" s="338"/>
      <c r="FT176" s="347"/>
      <c r="FU176" s="345"/>
      <c r="FV176" s="345"/>
      <c r="FW176" s="340"/>
      <c r="FX176" s="340"/>
      <c r="FY176" s="345"/>
      <c r="FZ176" s="346"/>
      <c r="GA176" s="338"/>
      <c r="GB176" s="347"/>
      <c r="GC176" s="345"/>
      <c r="GD176" s="345"/>
      <c r="GE176" s="340"/>
      <c r="GF176" s="340"/>
      <c r="GG176" s="345"/>
      <c r="GH176" s="346"/>
      <c r="GI176" s="338"/>
      <c r="GJ176" s="347"/>
      <c r="GK176" s="345"/>
      <c r="GL176" s="345"/>
      <c r="GM176" s="340"/>
      <c r="GN176" s="340"/>
      <c r="GO176" s="345"/>
      <c r="GP176" s="346"/>
      <c r="GQ176" s="338"/>
      <c r="GR176" s="347"/>
      <c r="GS176" s="345"/>
      <c r="GT176" s="345"/>
      <c r="GU176" s="340"/>
      <c r="GV176" s="340"/>
      <c r="GW176" s="345"/>
      <c r="GX176" s="346"/>
      <c r="GY176" s="338"/>
      <c r="GZ176" s="347"/>
      <c r="HA176" s="345"/>
      <c r="HB176" s="345"/>
      <c r="HC176" s="340"/>
      <c r="HD176" s="340"/>
      <c r="HE176" s="345"/>
      <c r="HF176" s="346"/>
      <c r="HG176" s="338"/>
      <c r="HH176" s="347"/>
      <c r="HI176" s="345"/>
      <c r="HJ176" s="345"/>
      <c r="HK176" s="340"/>
      <c r="HL176" s="340"/>
      <c r="HM176" s="345"/>
      <c r="HN176" s="346"/>
      <c r="HO176" s="338"/>
      <c r="HP176" s="347"/>
      <c r="HQ176" s="345"/>
      <c r="HR176" s="345"/>
      <c r="HS176" s="340"/>
      <c r="HT176" s="340"/>
      <c r="HU176" s="345"/>
      <c r="HV176" s="346"/>
      <c r="HW176" s="338"/>
      <c r="HX176" s="347"/>
      <c r="HY176" s="345"/>
      <c r="HZ176" s="345"/>
      <c r="IA176" s="340"/>
      <c r="IB176" s="340"/>
      <c r="IC176" s="345"/>
      <c r="ID176" s="346"/>
      <c r="IE176" s="338"/>
      <c r="IF176" s="347"/>
      <c r="IG176" s="345"/>
      <c r="IH176" s="345"/>
      <c r="II176" s="340"/>
      <c r="IJ176" s="340"/>
      <c r="IK176" s="345"/>
      <c r="IL176" s="346"/>
      <c r="IM176" s="338"/>
      <c r="IN176" s="347"/>
      <c r="IO176" s="345"/>
      <c r="IP176" s="345"/>
      <c r="IQ176" s="340"/>
      <c r="IR176" s="340"/>
      <c r="IS176" s="345"/>
      <c r="IT176" s="346"/>
      <c r="IU176" s="338"/>
    </row>
    <row r="177" spans="1:255" ht="27" customHeight="1">
      <c r="A177" s="711" t="s">
        <v>549</v>
      </c>
      <c r="B177" s="711"/>
      <c r="C177" s="711"/>
      <c r="D177" s="711"/>
      <c r="E177" s="711"/>
      <c r="F177" s="711"/>
      <c r="G177" s="266"/>
      <c r="H177" s="266"/>
      <c r="I177" s="417"/>
      <c r="J177" s="418"/>
      <c r="K177" s="334"/>
      <c r="L177" s="340"/>
      <c r="M177" s="345"/>
      <c r="N177" s="346"/>
      <c r="O177" s="338"/>
      <c r="P177" s="347"/>
      <c r="Q177" s="345"/>
      <c r="R177" s="345"/>
      <c r="S177" s="340"/>
      <c r="T177" s="340"/>
      <c r="U177" s="345"/>
      <c r="V177" s="346"/>
      <c r="W177" s="338"/>
      <c r="X177" s="347"/>
      <c r="Y177" s="345"/>
      <c r="Z177" s="345"/>
      <c r="AA177" s="340"/>
      <c r="AB177" s="340"/>
      <c r="AC177" s="345"/>
      <c r="AD177" s="346"/>
      <c r="AE177" s="338"/>
      <c r="AF177" s="347"/>
      <c r="AG177" s="345"/>
      <c r="AH177" s="345"/>
      <c r="AI177" s="340"/>
      <c r="AJ177" s="340"/>
      <c r="AK177" s="345"/>
      <c r="AL177" s="346"/>
      <c r="AM177" s="338"/>
      <c r="AN177" s="347"/>
      <c r="AO177" s="345"/>
      <c r="AP177" s="345"/>
      <c r="AQ177" s="340"/>
      <c r="AR177" s="340"/>
      <c r="AS177" s="345"/>
      <c r="AT177" s="346"/>
      <c r="AU177" s="338"/>
      <c r="AV177" s="347"/>
      <c r="AW177" s="345"/>
      <c r="AX177" s="345"/>
      <c r="AY177" s="340"/>
      <c r="AZ177" s="340"/>
      <c r="BA177" s="345"/>
      <c r="BB177" s="346"/>
      <c r="BC177" s="338"/>
      <c r="BD177" s="347"/>
      <c r="BE177" s="345"/>
      <c r="BF177" s="345"/>
      <c r="BG177" s="340"/>
      <c r="BH177" s="340"/>
      <c r="BI177" s="345"/>
      <c r="BJ177" s="346"/>
      <c r="BK177" s="338"/>
      <c r="BL177" s="347"/>
      <c r="BM177" s="345"/>
      <c r="BN177" s="345"/>
      <c r="BO177" s="340"/>
      <c r="BP177" s="340"/>
      <c r="BQ177" s="345"/>
      <c r="BR177" s="346"/>
      <c r="BS177" s="338"/>
      <c r="BT177" s="347"/>
      <c r="BU177" s="345"/>
      <c r="BV177" s="345"/>
      <c r="BW177" s="340"/>
      <c r="BX177" s="340"/>
      <c r="BY177" s="345"/>
      <c r="BZ177" s="346"/>
      <c r="CA177" s="338"/>
      <c r="CB177" s="347"/>
      <c r="CC177" s="345"/>
      <c r="CD177" s="345"/>
      <c r="CE177" s="340"/>
      <c r="CF177" s="340"/>
      <c r="CG177" s="345"/>
      <c r="CH177" s="346"/>
      <c r="CI177" s="338"/>
      <c r="CJ177" s="347"/>
      <c r="CK177" s="345"/>
      <c r="CL177" s="345"/>
      <c r="CM177" s="340"/>
      <c r="CN177" s="340"/>
      <c r="CO177" s="345"/>
      <c r="CP177" s="346"/>
      <c r="CQ177" s="338"/>
      <c r="CR177" s="347"/>
      <c r="CS177" s="345"/>
      <c r="CT177" s="345"/>
      <c r="CU177" s="340"/>
      <c r="CV177" s="340"/>
      <c r="CW177" s="345"/>
      <c r="CX177" s="346"/>
      <c r="CY177" s="338"/>
      <c r="CZ177" s="347"/>
      <c r="DA177" s="345"/>
      <c r="DB177" s="345"/>
      <c r="DC177" s="340"/>
      <c r="DD177" s="340"/>
      <c r="DE177" s="345"/>
      <c r="DF177" s="346"/>
      <c r="DG177" s="338"/>
      <c r="DH177" s="347"/>
      <c r="DI177" s="345"/>
      <c r="DJ177" s="345"/>
      <c r="DK177" s="340"/>
      <c r="DL177" s="340"/>
      <c r="DM177" s="345"/>
      <c r="DN177" s="346"/>
      <c r="DO177" s="338"/>
      <c r="DP177" s="347"/>
      <c r="DQ177" s="345"/>
      <c r="DR177" s="345"/>
      <c r="DS177" s="340"/>
      <c r="DT177" s="340"/>
      <c r="DU177" s="345"/>
      <c r="DV177" s="346"/>
      <c r="DW177" s="338"/>
      <c r="DX177" s="347"/>
      <c r="DY177" s="345"/>
      <c r="DZ177" s="345"/>
      <c r="EA177" s="340"/>
      <c r="EB177" s="340"/>
      <c r="EC177" s="345"/>
      <c r="ED177" s="346"/>
      <c r="EE177" s="338"/>
      <c r="EF177" s="347"/>
      <c r="EG177" s="345"/>
      <c r="EH177" s="345"/>
      <c r="EI177" s="340"/>
      <c r="EJ177" s="340"/>
      <c r="EK177" s="345"/>
      <c r="EL177" s="346"/>
      <c r="EM177" s="338"/>
      <c r="EN177" s="347"/>
      <c r="EO177" s="345"/>
      <c r="EP177" s="345"/>
      <c r="EQ177" s="340"/>
      <c r="ER177" s="340"/>
      <c r="ES177" s="345"/>
      <c r="ET177" s="346"/>
      <c r="EU177" s="338"/>
      <c r="EV177" s="347"/>
      <c r="EW177" s="345"/>
      <c r="EX177" s="345"/>
      <c r="EY177" s="340"/>
      <c r="EZ177" s="340"/>
      <c r="FA177" s="345"/>
      <c r="FB177" s="346"/>
      <c r="FC177" s="338"/>
      <c r="FD177" s="347"/>
      <c r="FE177" s="345"/>
      <c r="FF177" s="345"/>
      <c r="FG177" s="340"/>
      <c r="FH177" s="340"/>
      <c r="FI177" s="345"/>
      <c r="FJ177" s="346"/>
      <c r="FK177" s="338"/>
      <c r="FL177" s="347"/>
      <c r="FM177" s="345"/>
      <c r="FN177" s="345"/>
      <c r="FO177" s="340"/>
      <c r="FP177" s="340"/>
      <c r="FQ177" s="345"/>
      <c r="FR177" s="346"/>
      <c r="FS177" s="338"/>
      <c r="FT177" s="347"/>
      <c r="FU177" s="345"/>
      <c r="FV177" s="345"/>
      <c r="FW177" s="340"/>
      <c r="FX177" s="340"/>
      <c r="FY177" s="345"/>
      <c r="FZ177" s="346"/>
      <c r="GA177" s="338"/>
      <c r="GB177" s="347"/>
      <c r="GC177" s="345"/>
      <c r="GD177" s="345"/>
      <c r="GE177" s="340"/>
      <c r="GF177" s="340"/>
      <c r="GG177" s="345"/>
      <c r="GH177" s="346"/>
      <c r="GI177" s="338"/>
      <c r="GJ177" s="347"/>
      <c r="GK177" s="345"/>
      <c r="GL177" s="345"/>
      <c r="GM177" s="340"/>
      <c r="GN177" s="340"/>
      <c r="GO177" s="345"/>
      <c r="GP177" s="346"/>
      <c r="GQ177" s="338"/>
      <c r="GR177" s="347"/>
      <c r="GS177" s="345"/>
      <c r="GT177" s="345"/>
      <c r="GU177" s="340"/>
      <c r="GV177" s="340"/>
      <c r="GW177" s="345"/>
      <c r="GX177" s="346"/>
      <c r="GY177" s="338"/>
      <c r="GZ177" s="347"/>
      <c r="HA177" s="345"/>
      <c r="HB177" s="345"/>
      <c r="HC177" s="340"/>
      <c r="HD177" s="340"/>
      <c r="HE177" s="345"/>
      <c r="HF177" s="346"/>
      <c r="HG177" s="338"/>
      <c r="HH177" s="347"/>
      <c r="HI177" s="345"/>
      <c r="HJ177" s="345"/>
      <c r="HK177" s="340"/>
      <c r="HL177" s="340"/>
      <c r="HM177" s="345"/>
      <c r="HN177" s="346"/>
      <c r="HO177" s="338"/>
      <c r="HP177" s="347"/>
      <c r="HQ177" s="345"/>
      <c r="HR177" s="345"/>
      <c r="HS177" s="340"/>
      <c r="HT177" s="340"/>
      <c r="HU177" s="345"/>
      <c r="HV177" s="346"/>
      <c r="HW177" s="338"/>
      <c r="HX177" s="347"/>
      <c r="HY177" s="345"/>
      <c r="HZ177" s="345"/>
      <c r="IA177" s="340"/>
      <c r="IB177" s="340"/>
      <c r="IC177" s="345"/>
      <c r="ID177" s="346"/>
      <c r="IE177" s="338"/>
      <c r="IF177" s="347"/>
      <c r="IG177" s="345"/>
      <c r="IH177" s="345"/>
      <c r="II177" s="340"/>
      <c r="IJ177" s="340"/>
      <c r="IK177" s="345"/>
      <c r="IL177" s="346"/>
      <c r="IM177" s="338"/>
      <c r="IN177" s="347"/>
      <c r="IO177" s="345"/>
      <c r="IP177" s="345"/>
      <c r="IQ177" s="340"/>
      <c r="IR177" s="340"/>
      <c r="IS177" s="345"/>
      <c r="IT177" s="346"/>
      <c r="IU177" s="338"/>
    </row>
    <row r="178" spans="1:255" ht="39.75" customHeight="1">
      <c r="A178" s="711" t="s">
        <v>550</v>
      </c>
      <c r="B178" s="711"/>
      <c r="C178" s="711"/>
      <c r="D178" s="711"/>
      <c r="E178" s="711"/>
      <c r="F178" s="711"/>
      <c r="G178" s="266"/>
      <c r="H178" s="266"/>
      <c r="I178" s="417"/>
      <c r="J178" s="418"/>
      <c r="K178" s="334"/>
      <c r="L178" s="340"/>
      <c r="M178" s="345"/>
      <c r="N178" s="346"/>
      <c r="O178" s="338"/>
      <c r="P178" s="347"/>
      <c r="Q178" s="345"/>
      <c r="R178" s="345"/>
      <c r="S178" s="340"/>
      <c r="T178" s="340"/>
      <c r="U178" s="345"/>
      <c r="V178" s="346"/>
      <c r="W178" s="338"/>
      <c r="X178" s="347"/>
      <c r="Y178" s="345"/>
      <c r="Z178" s="345"/>
      <c r="AA178" s="340"/>
      <c r="AB178" s="340"/>
      <c r="AC178" s="345"/>
      <c r="AD178" s="346"/>
      <c r="AE178" s="338"/>
      <c r="AF178" s="347"/>
      <c r="AG178" s="345"/>
      <c r="AH178" s="345"/>
      <c r="AI178" s="340"/>
      <c r="AJ178" s="340"/>
      <c r="AK178" s="345"/>
      <c r="AL178" s="346"/>
      <c r="AM178" s="338"/>
      <c r="AN178" s="347"/>
      <c r="AO178" s="345"/>
      <c r="AP178" s="345"/>
      <c r="AQ178" s="340"/>
      <c r="AR178" s="340"/>
      <c r="AS178" s="345"/>
      <c r="AT178" s="346"/>
      <c r="AU178" s="338"/>
      <c r="AV178" s="347"/>
      <c r="AW178" s="345"/>
      <c r="AX178" s="345"/>
      <c r="AY178" s="340"/>
      <c r="AZ178" s="340"/>
      <c r="BA178" s="345"/>
      <c r="BB178" s="346"/>
      <c r="BC178" s="338"/>
      <c r="BD178" s="347"/>
      <c r="BE178" s="345"/>
      <c r="BF178" s="345"/>
      <c r="BG178" s="340"/>
      <c r="BH178" s="340"/>
      <c r="BI178" s="345"/>
      <c r="BJ178" s="346"/>
      <c r="BK178" s="338"/>
      <c r="BL178" s="347"/>
      <c r="BM178" s="345"/>
      <c r="BN178" s="345"/>
      <c r="BO178" s="340"/>
      <c r="BP178" s="340"/>
      <c r="BQ178" s="345"/>
      <c r="BR178" s="346"/>
      <c r="BS178" s="338"/>
      <c r="BT178" s="347"/>
      <c r="BU178" s="345"/>
      <c r="BV178" s="345"/>
      <c r="BW178" s="340"/>
      <c r="BX178" s="340"/>
      <c r="BY178" s="345"/>
      <c r="BZ178" s="346"/>
      <c r="CA178" s="338"/>
      <c r="CB178" s="347"/>
      <c r="CC178" s="345"/>
      <c r="CD178" s="345"/>
      <c r="CE178" s="340"/>
      <c r="CF178" s="340"/>
      <c r="CG178" s="345"/>
      <c r="CH178" s="346"/>
      <c r="CI178" s="338"/>
      <c r="CJ178" s="347"/>
      <c r="CK178" s="345"/>
      <c r="CL178" s="345"/>
      <c r="CM178" s="340"/>
      <c r="CN178" s="340"/>
      <c r="CO178" s="345"/>
      <c r="CP178" s="346"/>
      <c r="CQ178" s="338"/>
      <c r="CR178" s="347"/>
      <c r="CS178" s="345"/>
      <c r="CT178" s="345"/>
      <c r="CU178" s="340"/>
      <c r="CV178" s="340"/>
      <c r="CW178" s="345"/>
      <c r="CX178" s="346"/>
      <c r="CY178" s="338"/>
      <c r="CZ178" s="347"/>
      <c r="DA178" s="345"/>
      <c r="DB178" s="345"/>
      <c r="DC178" s="340"/>
      <c r="DD178" s="340"/>
      <c r="DE178" s="345"/>
      <c r="DF178" s="346"/>
      <c r="DG178" s="338"/>
      <c r="DH178" s="347"/>
      <c r="DI178" s="345"/>
      <c r="DJ178" s="345"/>
      <c r="DK178" s="340"/>
      <c r="DL178" s="340"/>
      <c r="DM178" s="345"/>
      <c r="DN178" s="346"/>
      <c r="DO178" s="338"/>
      <c r="DP178" s="347"/>
      <c r="DQ178" s="345"/>
      <c r="DR178" s="345"/>
      <c r="DS178" s="340"/>
      <c r="DT178" s="340"/>
      <c r="DU178" s="345"/>
      <c r="DV178" s="346"/>
      <c r="DW178" s="338"/>
      <c r="DX178" s="347"/>
      <c r="DY178" s="345"/>
      <c r="DZ178" s="345"/>
      <c r="EA178" s="340"/>
      <c r="EB178" s="340"/>
      <c r="EC178" s="345"/>
      <c r="ED178" s="346"/>
      <c r="EE178" s="338"/>
      <c r="EF178" s="347"/>
      <c r="EG178" s="345"/>
      <c r="EH178" s="345"/>
      <c r="EI178" s="340"/>
      <c r="EJ178" s="340"/>
      <c r="EK178" s="345"/>
      <c r="EL178" s="346"/>
      <c r="EM178" s="338"/>
      <c r="EN178" s="347"/>
      <c r="EO178" s="345"/>
      <c r="EP178" s="345"/>
      <c r="EQ178" s="340"/>
      <c r="ER178" s="340"/>
      <c r="ES178" s="345"/>
      <c r="ET178" s="346"/>
      <c r="EU178" s="338"/>
      <c r="EV178" s="347"/>
      <c r="EW178" s="345"/>
      <c r="EX178" s="345"/>
      <c r="EY178" s="340"/>
      <c r="EZ178" s="340"/>
      <c r="FA178" s="345"/>
      <c r="FB178" s="346"/>
      <c r="FC178" s="338"/>
      <c r="FD178" s="347"/>
      <c r="FE178" s="345"/>
      <c r="FF178" s="345"/>
      <c r="FG178" s="340"/>
      <c r="FH178" s="340"/>
      <c r="FI178" s="345"/>
      <c r="FJ178" s="346"/>
      <c r="FK178" s="338"/>
      <c r="FL178" s="347"/>
      <c r="FM178" s="345"/>
      <c r="FN178" s="345"/>
      <c r="FO178" s="340"/>
      <c r="FP178" s="340"/>
      <c r="FQ178" s="345"/>
      <c r="FR178" s="346"/>
      <c r="FS178" s="338"/>
      <c r="FT178" s="347"/>
      <c r="FU178" s="345"/>
      <c r="FV178" s="345"/>
      <c r="FW178" s="340"/>
      <c r="FX178" s="340"/>
      <c r="FY178" s="345"/>
      <c r="FZ178" s="346"/>
      <c r="GA178" s="338"/>
      <c r="GB178" s="347"/>
      <c r="GC178" s="345"/>
      <c r="GD178" s="345"/>
      <c r="GE178" s="340"/>
      <c r="GF178" s="340"/>
      <c r="GG178" s="345"/>
      <c r="GH178" s="346"/>
      <c r="GI178" s="338"/>
      <c r="GJ178" s="347"/>
      <c r="GK178" s="345"/>
      <c r="GL178" s="345"/>
      <c r="GM178" s="340"/>
      <c r="GN178" s="340"/>
      <c r="GO178" s="345"/>
      <c r="GP178" s="346"/>
      <c r="GQ178" s="338"/>
      <c r="GR178" s="347"/>
      <c r="GS178" s="345"/>
      <c r="GT178" s="345"/>
      <c r="GU178" s="340"/>
      <c r="GV178" s="340"/>
      <c r="GW178" s="345"/>
      <c r="GX178" s="346"/>
      <c r="GY178" s="338"/>
      <c r="GZ178" s="347"/>
      <c r="HA178" s="345"/>
      <c r="HB178" s="345"/>
      <c r="HC178" s="340"/>
      <c r="HD178" s="340"/>
      <c r="HE178" s="345"/>
      <c r="HF178" s="346"/>
      <c r="HG178" s="338"/>
      <c r="HH178" s="347"/>
      <c r="HI178" s="345"/>
      <c r="HJ178" s="345"/>
      <c r="HK178" s="340"/>
      <c r="HL178" s="340"/>
      <c r="HM178" s="345"/>
      <c r="HN178" s="346"/>
      <c r="HO178" s="338"/>
      <c r="HP178" s="347"/>
      <c r="HQ178" s="345"/>
      <c r="HR178" s="345"/>
      <c r="HS178" s="340"/>
      <c r="HT178" s="340"/>
      <c r="HU178" s="345"/>
      <c r="HV178" s="346"/>
      <c r="HW178" s="338"/>
      <c r="HX178" s="347"/>
      <c r="HY178" s="345"/>
      <c r="HZ178" s="345"/>
      <c r="IA178" s="340"/>
      <c r="IB178" s="340"/>
      <c r="IC178" s="345"/>
      <c r="ID178" s="346"/>
      <c r="IE178" s="338"/>
      <c r="IF178" s="347"/>
      <c r="IG178" s="345"/>
      <c r="IH178" s="345"/>
      <c r="II178" s="340"/>
      <c r="IJ178" s="340"/>
      <c r="IK178" s="345"/>
      <c r="IL178" s="346"/>
      <c r="IM178" s="338"/>
      <c r="IN178" s="347"/>
      <c r="IO178" s="345"/>
      <c r="IP178" s="345"/>
      <c r="IQ178" s="340"/>
      <c r="IR178" s="340"/>
      <c r="IS178" s="345"/>
      <c r="IT178" s="346"/>
      <c r="IU178" s="338"/>
    </row>
    <row r="179" spans="1:255" ht="54.75" customHeight="1">
      <c r="A179" s="711" t="s">
        <v>551</v>
      </c>
      <c r="B179" s="711"/>
      <c r="C179" s="711"/>
      <c r="D179" s="711"/>
      <c r="E179" s="711"/>
      <c r="F179" s="711"/>
      <c r="G179" s="266"/>
      <c r="H179" s="266"/>
      <c r="I179" s="417"/>
      <c r="J179" s="418"/>
      <c r="K179" s="334"/>
      <c r="L179" s="340"/>
      <c r="M179" s="345"/>
      <c r="N179" s="346"/>
      <c r="O179" s="338"/>
      <c r="P179" s="347"/>
      <c r="Q179" s="345"/>
      <c r="R179" s="345"/>
      <c r="S179" s="340"/>
      <c r="T179" s="340"/>
      <c r="U179" s="345"/>
      <c r="V179" s="346"/>
      <c r="W179" s="338"/>
      <c r="X179" s="347"/>
      <c r="Y179" s="345"/>
      <c r="Z179" s="345"/>
      <c r="AA179" s="340"/>
      <c r="AB179" s="340"/>
      <c r="AC179" s="345"/>
      <c r="AD179" s="346"/>
      <c r="AE179" s="338"/>
      <c r="AF179" s="347"/>
      <c r="AG179" s="345"/>
      <c r="AH179" s="345"/>
      <c r="AI179" s="340"/>
      <c r="AJ179" s="340"/>
      <c r="AK179" s="345"/>
      <c r="AL179" s="346"/>
      <c r="AM179" s="338"/>
      <c r="AN179" s="347"/>
      <c r="AO179" s="345"/>
      <c r="AP179" s="345"/>
      <c r="AQ179" s="340"/>
      <c r="AR179" s="340"/>
      <c r="AS179" s="345"/>
      <c r="AT179" s="346"/>
      <c r="AU179" s="338"/>
      <c r="AV179" s="347"/>
      <c r="AW179" s="345"/>
      <c r="AX179" s="345"/>
      <c r="AY179" s="340"/>
      <c r="AZ179" s="340"/>
      <c r="BA179" s="345"/>
      <c r="BB179" s="346"/>
      <c r="BC179" s="338"/>
      <c r="BD179" s="347"/>
      <c r="BE179" s="345"/>
      <c r="BF179" s="345"/>
      <c r="BG179" s="340"/>
      <c r="BH179" s="340"/>
      <c r="BI179" s="345"/>
      <c r="BJ179" s="346"/>
      <c r="BK179" s="338"/>
      <c r="BL179" s="347"/>
      <c r="BM179" s="345"/>
      <c r="BN179" s="345"/>
      <c r="BO179" s="340"/>
      <c r="BP179" s="340"/>
      <c r="BQ179" s="345"/>
      <c r="BR179" s="346"/>
      <c r="BS179" s="338"/>
      <c r="BT179" s="347"/>
      <c r="BU179" s="345"/>
      <c r="BV179" s="345"/>
      <c r="BW179" s="340"/>
      <c r="BX179" s="340"/>
      <c r="BY179" s="345"/>
      <c r="BZ179" s="346"/>
      <c r="CA179" s="338"/>
      <c r="CB179" s="347"/>
      <c r="CC179" s="345"/>
      <c r="CD179" s="345"/>
      <c r="CE179" s="340"/>
      <c r="CF179" s="340"/>
      <c r="CG179" s="345"/>
      <c r="CH179" s="346"/>
      <c r="CI179" s="338"/>
      <c r="CJ179" s="347"/>
      <c r="CK179" s="345"/>
      <c r="CL179" s="345"/>
      <c r="CM179" s="340"/>
      <c r="CN179" s="340"/>
      <c r="CO179" s="345"/>
      <c r="CP179" s="346"/>
      <c r="CQ179" s="338"/>
      <c r="CR179" s="347"/>
      <c r="CS179" s="345"/>
      <c r="CT179" s="345"/>
      <c r="CU179" s="340"/>
      <c r="CV179" s="340"/>
      <c r="CW179" s="345"/>
      <c r="CX179" s="346"/>
      <c r="CY179" s="338"/>
      <c r="CZ179" s="347"/>
      <c r="DA179" s="345"/>
      <c r="DB179" s="345"/>
      <c r="DC179" s="340"/>
      <c r="DD179" s="340"/>
      <c r="DE179" s="345"/>
      <c r="DF179" s="346"/>
      <c r="DG179" s="338"/>
      <c r="DH179" s="347"/>
      <c r="DI179" s="345"/>
      <c r="DJ179" s="345"/>
      <c r="DK179" s="340"/>
      <c r="DL179" s="340"/>
      <c r="DM179" s="345"/>
      <c r="DN179" s="346"/>
      <c r="DO179" s="338"/>
      <c r="DP179" s="347"/>
      <c r="DQ179" s="345"/>
      <c r="DR179" s="345"/>
      <c r="DS179" s="340"/>
      <c r="DT179" s="340"/>
      <c r="DU179" s="345"/>
      <c r="DV179" s="346"/>
      <c r="DW179" s="338"/>
      <c r="DX179" s="347"/>
      <c r="DY179" s="345"/>
      <c r="DZ179" s="345"/>
      <c r="EA179" s="340"/>
      <c r="EB179" s="340"/>
      <c r="EC179" s="345"/>
      <c r="ED179" s="346"/>
      <c r="EE179" s="338"/>
      <c r="EF179" s="347"/>
      <c r="EG179" s="345"/>
      <c r="EH179" s="345"/>
      <c r="EI179" s="340"/>
      <c r="EJ179" s="340"/>
      <c r="EK179" s="345"/>
      <c r="EL179" s="346"/>
      <c r="EM179" s="338"/>
      <c r="EN179" s="347"/>
      <c r="EO179" s="345"/>
      <c r="EP179" s="345"/>
      <c r="EQ179" s="340"/>
      <c r="ER179" s="340"/>
      <c r="ES179" s="345"/>
      <c r="ET179" s="346"/>
      <c r="EU179" s="338"/>
      <c r="EV179" s="347"/>
      <c r="EW179" s="345"/>
      <c r="EX179" s="345"/>
      <c r="EY179" s="340"/>
      <c r="EZ179" s="340"/>
      <c r="FA179" s="345"/>
      <c r="FB179" s="346"/>
      <c r="FC179" s="338"/>
      <c r="FD179" s="347"/>
      <c r="FE179" s="345"/>
      <c r="FF179" s="345"/>
      <c r="FG179" s="340"/>
      <c r="FH179" s="340"/>
      <c r="FI179" s="345"/>
      <c r="FJ179" s="346"/>
      <c r="FK179" s="338"/>
      <c r="FL179" s="347"/>
      <c r="FM179" s="345"/>
      <c r="FN179" s="345"/>
      <c r="FO179" s="340"/>
      <c r="FP179" s="340"/>
      <c r="FQ179" s="345"/>
      <c r="FR179" s="346"/>
      <c r="FS179" s="338"/>
      <c r="FT179" s="347"/>
      <c r="FU179" s="345"/>
      <c r="FV179" s="345"/>
      <c r="FW179" s="340"/>
      <c r="FX179" s="340"/>
      <c r="FY179" s="345"/>
      <c r="FZ179" s="346"/>
      <c r="GA179" s="338"/>
      <c r="GB179" s="347"/>
      <c r="GC179" s="345"/>
      <c r="GD179" s="345"/>
      <c r="GE179" s="340"/>
      <c r="GF179" s="340"/>
      <c r="GG179" s="345"/>
      <c r="GH179" s="346"/>
      <c r="GI179" s="338"/>
      <c r="GJ179" s="347"/>
      <c r="GK179" s="345"/>
      <c r="GL179" s="345"/>
      <c r="GM179" s="340"/>
      <c r="GN179" s="340"/>
      <c r="GO179" s="345"/>
      <c r="GP179" s="346"/>
      <c r="GQ179" s="338"/>
      <c r="GR179" s="347"/>
      <c r="GS179" s="345"/>
      <c r="GT179" s="345"/>
      <c r="GU179" s="340"/>
      <c r="GV179" s="340"/>
      <c r="GW179" s="345"/>
      <c r="GX179" s="346"/>
      <c r="GY179" s="338"/>
      <c r="GZ179" s="347"/>
      <c r="HA179" s="345"/>
      <c r="HB179" s="345"/>
      <c r="HC179" s="340"/>
      <c r="HD179" s="340"/>
      <c r="HE179" s="345"/>
      <c r="HF179" s="346"/>
      <c r="HG179" s="338"/>
      <c r="HH179" s="347"/>
      <c r="HI179" s="345"/>
      <c r="HJ179" s="345"/>
      <c r="HK179" s="340"/>
      <c r="HL179" s="340"/>
      <c r="HM179" s="345"/>
      <c r="HN179" s="346"/>
      <c r="HO179" s="338"/>
      <c r="HP179" s="347"/>
      <c r="HQ179" s="345"/>
      <c r="HR179" s="345"/>
      <c r="HS179" s="340"/>
      <c r="HT179" s="340"/>
      <c r="HU179" s="345"/>
      <c r="HV179" s="346"/>
      <c r="HW179" s="338"/>
      <c r="HX179" s="347"/>
      <c r="HY179" s="345"/>
      <c r="HZ179" s="345"/>
      <c r="IA179" s="340"/>
      <c r="IB179" s="340"/>
      <c r="IC179" s="345"/>
      <c r="ID179" s="346"/>
      <c r="IE179" s="338"/>
      <c r="IF179" s="347"/>
      <c r="IG179" s="345"/>
      <c r="IH179" s="345"/>
      <c r="II179" s="340"/>
      <c r="IJ179" s="340"/>
      <c r="IK179" s="345"/>
      <c r="IL179" s="346"/>
      <c r="IM179" s="338"/>
      <c r="IN179" s="347"/>
      <c r="IO179" s="345"/>
      <c r="IP179" s="345"/>
      <c r="IQ179" s="340"/>
      <c r="IR179" s="340"/>
      <c r="IS179" s="345"/>
      <c r="IT179" s="346"/>
      <c r="IU179" s="338"/>
    </row>
    <row r="180" spans="1:255" ht="15" customHeight="1">
      <c r="A180" s="711" t="s">
        <v>552</v>
      </c>
      <c r="B180" s="711"/>
      <c r="C180" s="711"/>
      <c r="D180" s="711"/>
      <c r="E180" s="711"/>
      <c r="F180" s="711"/>
      <c r="G180" s="266"/>
      <c r="H180" s="266"/>
      <c r="I180" s="417"/>
      <c r="J180" s="418"/>
      <c r="K180" s="334"/>
      <c r="L180" s="340"/>
      <c r="M180" s="345"/>
      <c r="N180" s="346"/>
      <c r="O180" s="338"/>
      <c r="P180" s="347"/>
      <c r="Q180" s="345"/>
      <c r="R180" s="345"/>
      <c r="S180" s="340"/>
      <c r="T180" s="340"/>
      <c r="U180" s="345"/>
      <c r="V180" s="346"/>
      <c r="W180" s="338"/>
      <c r="X180" s="347"/>
      <c r="Y180" s="345"/>
      <c r="Z180" s="345"/>
      <c r="AA180" s="340"/>
      <c r="AB180" s="340"/>
      <c r="AC180" s="345"/>
      <c r="AD180" s="346"/>
      <c r="AE180" s="338"/>
      <c r="AF180" s="347"/>
      <c r="AG180" s="345"/>
      <c r="AH180" s="345"/>
      <c r="AI180" s="340"/>
      <c r="AJ180" s="340"/>
      <c r="AK180" s="345"/>
      <c r="AL180" s="346"/>
      <c r="AM180" s="338"/>
      <c r="AN180" s="347"/>
      <c r="AO180" s="345"/>
      <c r="AP180" s="345"/>
      <c r="AQ180" s="340"/>
      <c r="AR180" s="340"/>
      <c r="AS180" s="345"/>
      <c r="AT180" s="346"/>
      <c r="AU180" s="338"/>
      <c r="AV180" s="347"/>
      <c r="AW180" s="345"/>
      <c r="AX180" s="345"/>
      <c r="AY180" s="340"/>
      <c r="AZ180" s="340"/>
      <c r="BA180" s="345"/>
      <c r="BB180" s="346"/>
      <c r="BC180" s="338"/>
      <c r="BD180" s="347"/>
      <c r="BE180" s="345"/>
      <c r="BF180" s="345"/>
      <c r="BG180" s="340"/>
      <c r="BH180" s="340"/>
      <c r="BI180" s="345"/>
      <c r="BJ180" s="346"/>
      <c r="BK180" s="338"/>
      <c r="BL180" s="347"/>
      <c r="BM180" s="345"/>
      <c r="BN180" s="345"/>
      <c r="BO180" s="340"/>
      <c r="BP180" s="340"/>
      <c r="BQ180" s="345"/>
      <c r="BR180" s="346"/>
      <c r="BS180" s="338"/>
      <c r="BT180" s="347"/>
      <c r="BU180" s="345"/>
      <c r="BV180" s="345"/>
      <c r="BW180" s="340"/>
      <c r="BX180" s="340"/>
      <c r="BY180" s="345"/>
      <c r="BZ180" s="346"/>
      <c r="CA180" s="338"/>
      <c r="CB180" s="347"/>
      <c r="CC180" s="345"/>
      <c r="CD180" s="345"/>
      <c r="CE180" s="340"/>
      <c r="CF180" s="340"/>
      <c r="CG180" s="345"/>
      <c r="CH180" s="346"/>
      <c r="CI180" s="338"/>
      <c r="CJ180" s="347"/>
      <c r="CK180" s="345"/>
      <c r="CL180" s="345"/>
      <c r="CM180" s="340"/>
      <c r="CN180" s="340"/>
      <c r="CO180" s="345"/>
      <c r="CP180" s="346"/>
      <c r="CQ180" s="338"/>
      <c r="CR180" s="347"/>
      <c r="CS180" s="345"/>
      <c r="CT180" s="345"/>
      <c r="CU180" s="340"/>
      <c r="CV180" s="340"/>
      <c r="CW180" s="345"/>
      <c r="CX180" s="346"/>
      <c r="CY180" s="338"/>
      <c r="CZ180" s="347"/>
      <c r="DA180" s="345"/>
      <c r="DB180" s="345"/>
      <c r="DC180" s="340"/>
      <c r="DD180" s="340"/>
      <c r="DE180" s="345"/>
      <c r="DF180" s="346"/>
      <c r="DG180" s="338"/>
      <c r="DH180" s="347"/>
      <c r="DI180" s="345"/>
      <c r="DJ180" s="345"/>
      <c r="DK180" s="340"/>
      <c r="DL180" s="340"/>
      <c r="DM180" s="345"/>
      <c r="DN180" s="346"/>
      <c r="DO180" s="338"/>
      <c r="DP180" s="347"/>
      <c r="DQ180" s="345"/>
      <c r="DR180" s="345"/>
      <c r="DS180" s="340"/>
      <c r="DT180" s="340"/>
      <c r="DU180" s="345"/>
      <c r="DV180" s="346"/>
      <c r="DW180" s="338"/>
      <c r="DX180" s="347"/>
      <c r="DY180" s="345"/>
      <c r="DZ180" s="345"/>
      <c r="EA180" s="340"/>
      <c r="EB180" s="340"/>
      <c r="EC180" s="345"/>
      <c r="ED180" s="346"/>
      <c r="EE180" s="338"/>
      <c r="EF180" s="347"/>
      <c r="EG180" s="345"/>
      <c r="EH180" s="345"/>
      <c r="EI180" s="340"/>
      <c r="EJ180" s="340"/>
      <c r="EK180" s="345"/>
      <c r="EL180" s="346"/>
      <c r="EM180" s="338"/>
      <c r="EN180" s="347"/>
      <c r="EO180" s="345"/>
      <c r="EP180" s="345"/>
      <c r="EQ180" s="340"/>
      <c r="ER180" s="340"/>
      <c r="ES180" s="345"/>
      <c r="ET180" s="346"/>
      <c r="EU180" s="338"/>
      <c r="EV180" s="347"/>
      <c r="EW180" s="345"/>
      <c r="EX180" s="345"/>
      <c r="EY180" s="340"/>
      <c r="EZ180" s="340"/>
      <c r="FA180" s="345"/>
      <c r="FB180" s="346"/>
      <c r="FC180" s="338"/>
      <c r="FD180" s="347"/>
      <c r="FE180" s="345"/>
      <c r="FF180" s="345"/>
      <c r="FG180" s="340"/>
      <c r="FH180" s="340"/>
      <c r="FI180" s="345"/>
      <c r="FJ180" s="346"/>
      <c r="FK180" s="338"/>
      <c r="FL180" s="347"/>
      <c r="FM180" s="345"/>
      <c r="FN180" s="345"/>
      <c r="FO180" s="340"/>
      <c r="FP180" s="340"/>
      <c r="FQ180" s="345"/>
      <c r="FR180" s="346"/>
      <c r="FS180" s="338"/>
      <c r="FT180" s="347"/>
      <c r="FU180" s="345"/>
      <c r="FV180" s="345"/>
      <c r="FW180" s="340"/>
      <c r="FX180" s="340"/>
      <c r="FY180" s="345"/>
      <c r="FZ180" s="346"/>
      <c r="GA180" s="338"/>
      <c r="GB180" s="347"/>
      <c r="GC180" s="345"/>
      <c r="GD180" s="345"/>
      <c r="GE180" s="340"/>
      <c r="GF180" s="340"/>
      <c r="GG180" s="345"/>
      <c r="GH180" s="346"/>
      <c r="GI180" s="338"/>
      <c r="GJ180" s="347"/>
      <c r="GK180" s="345"/>
      <c r="GL180" s="345"/>
      <c r="GM180" s="340"/>
      <c r="GN180" s="340"/>
      <c r="GO180" s="345"/>
      <c r="GP180" s="346"/>
      <c r="GQ180" s="338"/>
      <c r="GR180" s="347"/>
      <c r="GS180" s="345"/>
      <c r="GT180" s="345"/>
      <c r="GU180" s="340"/>
      <c r="GV180" s="340"/>
      <c r="GW180" s="345"/>
      <c r="GX180" s="346"/>
      <c r="GY180" s="338"/>
      <c r="GZ180" s="347"/>
      <c r="HA180" s="345"/>
      <c r="HB180" s="345"/>
      <c r="HC180" s="340"/>
      <c r="HD180" s="340"/>
      <c r="HE180" s="345"/>
      <c r="HF180" s="346"/>
      <c r="HG180" s="338"/>
      <c r="HH180" s="347"/>
      <c r="HI180" s="345"/>
      <c r="HJ180" s="345"/>
      <c r="HK180" s="340"/>
      <c r="HL180" s="340"/>
      <c r="HM180" s="345"/>
      <c r="HN180" s="346"/>
      <c r="HO180" s="338"/>
      <c r="HP180" s="347"/>
      <c r="HQ180" s="345"/>
      <c r="HR180" s="345"/>
      <c r="HS180" s="340"/>
      <c r="HT180" s="340"/>
      <c r="HU180" s="345"/>
      <c r="HV180" s="346"/>
      <c r="HW180" s="338"/>
      <c r="HX180" s="347"/>
      <c r="HY180" s="345"/>
      <c r="HZ180" s="345"/>
      <c r="IA180" s="340"/>
      <c r="IB180" s="340"/>
      <c r="IC180" s="345"/>
      <c r="ID180" s="346"/>
      <c r="IE180" s="338"/>
      <c r="IF180" s="347"/>
      <c r="IG180" s="345"/>
      <c r="IH180" s="345"/>
      <c r="II180" s="340"/>
      <c r="IJ180" s="340"/>
      <c r="IK180" s="345"/>
      <c r="IL180" s="346"/>
      <c r="IM180" s="338"/>
      <c r="IN180" s="347"/>
      <c r="IO180" s="345"/>
      <c r="IP180" s="345"/>
      <c r="IQ180" s="340"/>
      <c r="IR180" s="340"/>
      <c r="IS180" s="345"/>
      <c r="IT180" s="346"/>
      <c r="IU180" s="338"/>
    </row>
    <row r="181" spans="1:255" ht="27" customHeight="1">
      <c r="A181" s="711" t="s">
        <v>553</v>
      </c>
      <c r="B181" s="711"/>
      <c r="C181" s="711"/>
      <c r="D181" s="711"/>
      <c r="E181" s="711"/>
      <c r="F181" s="711"/>
      <c r="G181" s="266"/>
      <c r="H181" s="266"/>
      <c r="I181" s="417"/>
      <c r="J181" s="418"/>
      <c r="K181" s="334"/>
      <c r="L181" s="340"/>
      <c r="M181" s="345"/>
      <c r="N181" s="346"/>
      <c r="O181" s="338"/>
      <c r="P181" s="347"/>
      <c r="Q181" s="345"/>
      <c r="R181" s="345"/>
      <c r="S181" s="340"/>
      <c r="T181" s="340"/>
      <c r="U181" s="345"/>
      <c r="V181" s="346"/>
      <c r="W181" s="338"/>
      <c r="X181" s="347"/>
      <c r="Y181" s="345"/>
      <c r="Z181" s="345"/>
      <c r="AA181" s="340"/>
      <c r="AB181" s="340"/>
      <c r="AC181" s="345"/>
      <c r="AD181" s="346"/>
      <c r="AE181" s="338"/>
      <c r="AF181" s="347"/>
      <c r="AG181" s="345"/>
      <c r="AH181" s="345"/>
      <c r="AI181" s="340"/>
      <c r="AJ181" s="340"/>
      <c r="AK181" s="345"/>
      <c r="AL181" s="346"/>
      <c r="AM181" s="338"/>
      <c r="AN181" s="347"/>
      <c r="AO181" s="345"/>
      <c r="AP181" s="345"/>
      <c r="AQ181" s="340"/>
      <c r="AR181" s="340"/>
      <c r="AS181" s="345"/>
      <c r="AT181" s="346"/>
      <c r="AU181" s="338"/>
      <c r="AV181" s="347"/>
      <c r="AW181" s="345"/>
      <c r="AX181" s="345"/>
      <c r="AY181" s="340"/>
      <c r="AZ181" s="340"/>
      <c r="BA181" s="345"/>
      <c r="BB181" s="346"/>
      <c r="BC181" s="338"/>
      <c r="BD181" s="347"/>
      <c r="BE181" s="345"/>
      <c r="BF181" s="345"/>
      <c r="BG181" s="340"/>
      <c r="BH181" s="340"/>
      <c r="BI181" s="345"/>
      <c r="BJ181" s="346"/>
      <c r="BK181" s="338"/>
      <c r="BL181" s="347"/>
      <c r="BM181" s="345"/>
      <c r="BN181" s="345"/>
      <c r="BO181" s="340"/>
      <c r="BP181" s="340"/>
      <c r="BQ181" s="345"/>
      <c r="BR181" s="346"/>
      <c r="BS181" s="338"/>
      <c r="BT181" s="347"/>
      <c r="BU181" s="345"/>
      <c r="BV181" s="345"/>
      <c r="BW181" s="340"/>
      <c r="BX181" s="340"/>
      <c r="BY181" s="345"/>
      <c r="BZ181" s="346"/>
      <c r="CA181" s="338"/>
      <c r="CB181" s="347"/>
      <c r="CC181" s="345"/>
      <c r="CD181" s="345"/>
      <c r="CE181" s="340"/>
      <c r="CF181" s="340"/>
      <c r="CG181" s="345"/>
      <c r="CH181" s="346"/>
      <c r="CI181" s="338"/>
      <c r="CJ181" s="347"/>
      <c r="CK181" s="345"/>
      <c r="CL181" s="345"/>
      <c r="CM181" s="340"/>
      <c r="CN181" s="340"/>
      <c r="CO181" s="345"/>
      <c r="CP181" s="346"/>
      <c r="CQ181" s="338"/>
      <c r="CR181" s="347"/>
      <c r="CS181" s="345"/>
      <c r="CT181" s="345"/>
      <c r="CU181" s="340"/>
      <c r="CV181" s="340"/>
      <c r="CW181" s="345"/>
      <c r="CX181" s="346"/>
      <c r="CY181" s="338"/>
      <c r="CZ181" s="347"/>
      <c r="DA181" s="345"/>
      <c r="DB181" s="345"/>
      <c r="DC181" s="340"/>
      <c r="DD181" s="340"/>
      <c r="DE181" s="345"/>
      <c r="DF181" s="346"/>
      <c r="DG181" s="338"/>
      <c r="DH181" s="347"/>
      <c r="DI181" s="345"/>
      <c r="DJ181" s="345"/>
      <c r="DK181" s="340"/>
      <c r="DL181" s="340"/>
      <c r="DM181" s="345"/>
      <c r="DN181" s="346"/>
      <c r="DO181" s="338"/>
      <c r="DP181" s="347"/>
      <c r="DQ181" s="345"/>
      <c r="DR181" s="345"/>
      <c r="DS181" s="340"/>
      <c r="DT181" s="340"/>
      <c r="DU181" s="345"/>
      <c r="DV181" s="346"/>
      <c r="DW181" s="338"/>
      <c r="DX181" s="347"/>
      <c r="DY181" s="345"/>
      <c r="DZ181" s="345"/>
      <c r="EA181" s="340"/>
      <c r="EB181" s="340"/>
      <c r="EC181" s="345"/>
      <c r="ED181" s="346"/>
      <c r="EE181" s="338"/>
      <c r="EF181" s="347"/>
      <c r="EG181" s="345"/>
      <c r="EH181" s="345"/>
      <c r="EI181" s="340"/>
      <c r="EJ181" s="340"/>
      <c r="EK181" s="345"/>
      <c r="EL181" s="346"/>
      <c r="EM181" s="338"/>
      <c r="EN181" s="347"/>
      <c r="EO181" s="345"/>
      <c r="EP181" s="345"/>
      <c r="EQ181" s="340"/>
      <c r="ER181" s="340"/>
      <c r="ES181" s="345"/>
      <c r="ET181" s="346"/>
      <c r="EU181" s="338"/>
      <c r="EV181" s="347"/>
      <c r="EW181" s="345"/>
      <c r="EX181" s="345"/>
      <c r="EY181" s="340"/>
      <c r="EZ181" s="340"/>
      <c r="FA181" s="345"/>
      <c r="FB181" s="346"/>
      <c r="FC181" s="338"/>
      <c r="FD181" s="347"/>
      <c r="FE181" s="345"/>
      <c r="FF181" s="345"/>
      <c r="FG181" s="340"/>
      <c r="FH181" s="340"/>
      <c r="FI181" s="345"/>
      <c r="FJ181" s="346"/>
      <c r="FK181" s="338"/>
      <c r="FL181" s="347"/>
      <c r="FM181" s="345"/>
      <c r="FN181" s="345"/>
      <c r="FO181" s="340"/>
      <c r="FP181" s="340"/>
      <c r="FQ181" s="345"/>
      <c r="FR181" s="346"/>
      <c r="FS181" s="338"/>
      <c r="FT181" s="347"/>
      <c r="FU181" s="345"/>
      <c r="FV181" s="345"/>
      <c r="FW181" s="340"/>
      <c r="FX181" s="340"/>
      <c r="FY181" s="345"/>
      <c r="FZ181" s="346"/>
      <c r="GA181" s="338"/>
      <c r="GB181" s="347"/>
      <c r="GC181" s="345"/>
      <c r="GD181" s="345"/>
      <c r="GE181" s="340"/>
      <c r="GF181" s="340"/>
      <c r="GG181" s="345"/>
      <c r="GH181" s="346"/>
      <c r="GI181" s="338"/>
      <c r="GJ181" s="347"/>
      <c r="GK181" s="345"/>
      <c r="GL181" s="345"/>
      <c r="GM181" s="340"/>
      <c r="GN181" s="340"/>
      <c r="GO181" s="345"/>
      <c r="GP181" s="346"/>
      <c r="GQ181" s="338"/>
      <c r="GR181" s="347"/>
      <c r="GS181" s="345"/>
      <c r="GT181" s="345"/>
      <c r="GU181" s="340"/>
      <c r="GV181" s="340"/>
      <c r="GW181" s="345"/>
      <c r="GX181" s="346"/>
      <c r="GY181" s="338"/>
      <c r="GZ181" s="347"/>
      <c r="HA181" s="345"/>
      <c r="HB181" s="345"/>
      <c r="HC181" s="340"/>
      <c r="HD181" s="340"/>
      <c r="HE181" s="345"/>
      <c r="HF181" s="346"/>
      <c r="HG181" s="338"/>
      <c r="HH181" s="347"/>
      <c r="HI181" s="345"/>
      <c r="HJ181" s="345"/>
      <c r="HK181" s="340"/>
      <c r="HL181" s="340"/>
      <c r="HM181" s="345"/>
      <c r="HN181" s="346"/>
      <c r="HO181" s="338"/>
      <c r="HP181" s="347"/>
      <c r="HQ181" s="345"/>
      <c r="HR181" s="345"/>
      <c r="HS181" s="340"/>
      <c r="HT181" s="340"/>
      <c r="HU181" s="345"/>
      <c r="HV181" s="346"/>
      <c r="HW181" s="338"/>
      <c r="HX181" s="347"/>
      <c r="HY181" s="345"/>
      <c r="HZ181" s="345"/>
      <c r="IA181" s="340"/>
      <c r="IB181" s="340"/>
      <c r="IC181" s="345"/>
      <c r="ID181" s="346"/>
      <c r="IE181" s="338"/>
      <c r="IF181" s="347"/>
      <c r="IG181" s="345"/>
      <c r="IH181" s="345"/>
      <c r="II181" s="340"/>
      <c r="IJ181" s="340"/>
      <c r="IK181" s="345"/>
      <c r="IL181" s="346"/>
      <c r="IM181" s="338"/>
      <c r="IN181" s="347"/>
      <c r="IO181" s="345"/>
      <c r="IP181" s="345"/>
      <c r="IQ181" s="340"/>
      <c r="IR181" s="340"/>
      <c r="IS181" s="345"/>
      <c r="IT181" s="346"/>
      <c r="IU181" s="338"/>
    </row>
    <row r="182" spans="1:255" ht="39" customHeight="1">
      <c r="A182" s="711" t="s">
        <v>554</v>
      </c>
      <c r="B182" s="711"/>
      <c r="C182" s="711"/>
      <c r="D182" s="711"/>
      <c r="E182" s="711"/>
      <c r="F182" s="711"/>
      <c r="G182" s="266"/>
      <c r="H182" s="266"/>
      <c r="I182" s="417"/>
      <c r="J182" s="418"/>
      <c r="K182" s="334"/>
      <c r="L182" s="340"/>
      <c r="M182" s="345"/>
      <c r="N182" s="346"/>
      <c r="O182" s="338"/>
      <c r="P182" s="347"/>
      <c r="Q182" s="345"/>
      <c r="R182" s="345"/>
      <c r="S182" s="340"/>
      <c r="T182" s="340"/>
      <c r="U182" s="345"/>
      <c r="V182" s="346"/>
      <c r="W182" s="338"/>
      <c r="X182" s="347"/>
      <c r="Y182" s="345"/>
      <c r="Z182" s="345"/>
      <c r="AA182" s="340"/>
      <c r="AB182" s="340"/>
      <c r="AC182" s="345"/>
      <c r="AD182" s="346"/>
      <c r="AE182" s="338"/>
      <c r="AF182" s="347"/>
      <c r="AG182" s="345"/>
      <c r="AH182" s="345"/>
      <c r="AI182" s="340"/>
      <c r="AJ182" s="340"/>
      <c r="AK182" s="345"/>
      <c r="AL182" s="346"/>
      <c r="AM182" s="338"/>
      <c r="AN182" s="347"/>
      <c r="AO182" s="345"/>
      <c r="AP182" s="345"/>
      <c r="AQ182" s="340"/>
      <c r="AR182" s="340"/>
      <c r="AS182" s="345"/>
      <c r="AT182" s="346"/>
      <c r="AU182" s="338"/>
      <c r="AV182" s="347"/>
      <c r="AW182" s="345"/>
      <c r="AX182" s="345"/>
      <c r="AY182" s="340"/>
      <c r="AZ182" s="340"/>
      <c r="BA182" s="345"/>
      <c r="BB182" s="346"/>
      <c r="BC182" s="338"/>
      <c r="BD182" s="347"/>
      <c r="BE182" s="345"/>
      <c r="BF182" s="345"/>
      <c r="BG182" s="340"/>
      <c r="BH182" s="340"/>
      <c r="BI182" s="345"/>
      <c r="BJ182" s="346"/>
      <c r="BK182" s="338"/>
      <c r="BL182" s="347"/>
      <c r="BM182" s="345"/>
      <c r="BN182" s="345"/>
      <c r="BO182" s="340"/>
      <c r="BP182" s="340"/>
      <c r="BQ182" s="345"/>
      <c r="BR182" s="346"/>
      <c r="BS182" s="338"/>
      <c r="BT182" s="347"/>
      <c r="BU182" s="345"/>
      <c r="BV182" s="345"/>
      <c r="BW182" s="340"/>
      <c r="BX182" s="340"/>
      <c r="BY182" s="345"/>
      <c r="BZ182" s="346"/>
      <c r="CA182" s="338"/>
      <c r="CB182" s="347"/>
      <c r="CC182" s="345"/>
      <c r="CD182" s="345"/>
      <c r="CE182" s="340"/>
      <c r="CF182" s="340"/>
      <c r="CG182" s="345"/>
      <c r="CH182" s="346"/>
      <c r="CI182" s="338"/>
      <c r="CJ182" s="347"/>
      <c r="CK182" s="345"/>
      <c r="CL182" s="345"/>
      <c r="CM182" s="340"/>
      <c r="CN182" s="340"/>
      <c r="CO182" s="345"/>
      <c r="CP182" s="346"/>
      <c r="CQ182" s="338"/>
      <c r="CR182" s="347"/>
      <c r="CS182" s="345"/>
      <c r="CT182" s="345"/>
      <c r="CU182" s="340"/>
      <c r="CV182" s="340"/>
      <c r="CW182" s="345"/>
      <c r="CX182" s="346"/>
      <c r="CY182" s="338"/>
      <c r="CZ182" s="347"/>
      <c r="DA182" s="345"/>
      <c r="DB182" s="345"/>
      <c r="DC182" s="340"/>
      <c r="DD182" s="340"/>
      <c r="DE182" s="345"/>
      <c r="DF182" s="346"/>
      <c r="DG182" s="338"/>
      <c r="DH182" s="347"/>
      <c r="DI182" s="345"/>
      <c r="DJ182" s="345"/>
      <c r="DK182" s="340"/>
      <c r="DL182" s="340"/>
      <c r="DM182" s="345"/>
      <c r="DN182" s="346"/>
      <c r="DO182" s="338"/>
      <c r="DP182" s="347"/>
      <c r="DQ182" s="345"/>
      <c r="DR182" s="345"/>
      <c r="DS182" s="340"/>
      <c r="DT182" s="340"/>
      <c r="DU182" s="345"/>
      <c r="DV182" s="346"/>
      <c r="DW182" s="338"/>
      <c r="DX182" s="347"/>
      <c r="DY182" s="345"/>
      <c r="DZ182" s="345"/>
      <c r="EA182" s="340"/>
      <c r="EB182" s="340"/>
      <c r="EC182" s="345"/>
      <c r="ED182" s="346"/>
      <c r="EE182" s="338"/>
      <c r="EF182" s="347"/>
      <c r="EG182" s="345"/>
      <c r="EH182" s="345"/>
      <c r="EI182" s="340"/>
      <c r="EJ182" s="340"/>
      <c r="EK182" s="345"/>
      <c r="EL182" s="346"/>
      <c r="EM182" s="338"/>
      <c r="EN182" s="347"/>
      <c r="EO182" s="345"/>
      <c r="EP182" s="345"/>
      <c r="EQ182" s="340"/>
      <c r="ER182" s="340"/>
      <c r="ES182" s="345"/>
      <c r="ET182" s="346"/>
      <c r="EU182" s="338"/>
      <c r="EV182" s="347"/>
      <c r="EW182" s="345"/>
      <c r="EX182" s="345"/>
      <c r="EY182" s="340"/>
      <c r="EZ182" s="340"/>
      <c r="FA182" s="345"/>
      <c r="FB182" s="346"/>
      <c r="FC182" s="338"/>
      <c r="FD182" s="347"/>
      <c r="FE182" s="345"/>
      <c r="FF182" s="345"/>
      <c r="FG182" s="340"/>
      <c r="FH182" s="340"/>
      <c r="FI182" s="345"/>
      <c r="FJ182" s="346"/>
      <c r="FK182" s="338"/>
      <c r="FL182" s="347"/>
      <c r="FM182" s="345"/>
      <c r="FN182" s="345"/>
      <c r="FO182" s="340"/>
      <c r="FP182" s="340"/>
      <c r="FQ182" s="345"/>
      <c r="FR182" s="346"/>
      <c r="FS182" s="338"/>
      <c r="FT182" s="347"/>
      <c r="FU182" s="345"/>
      <c r="FV182" s="345"/>
      <c r="FW182" s="340"/>
      <c r="FX182" s="340"/>
      <c r="FY182" s="345"/>
      <c r="FZ182" s="346"/>
      <c r="GA182" s="338"/>
      <c r="GB182" s="347"/>
      <c r="GC182" s="345"/>
      <c r="GD182" s="345"/>
      <c r="GE182" s="340"/>
      <c r="GF182" s="340"/>
      <c r="GG182" s="345"/>
      <c r="GH182" s="346"/>
      <c r="GI182" s="338"/>
      <c r="GJ182" s="347"/>
      <c r="GK182" s="345"/>
      <c r="GL182" s="345"/>
      <c r="GM182" s="340"/>
      <c r="GN182" s="340"/>
      <c r="GO182" s="345"/>
      <c r="GP182" s="346"/>
      <c r="GQ182" s="338"/>
      <c r="GR182" s="347"/>
      <c r="GS182" s="345"/>
      <c r="GT182" s="345"/>
      <c r="GU182" s="340"/>
      <c r="GV182" s="340"/>
      <c r="GW182" s="345"/>
      <c r="GX182" s="346"/>
      <c r="GY182" s="338"/>
      <c r="GZ182" s="347"/>
      <c r="HA182" s="345"/>
      <c r="HB182" s="345"/>
      <c r="HC182" s="340"/>
      <c r="HD182" s="340"/>
      <c r="HE182" s="345"/>
      <c r="HF182" s="346"/>
      <c r="HG182" s="338"/>
      <c r="HH182" s="347"/>
      <c r="HI182" s="345"/>
      <c r="HJ182" s="345"/>
      <c r="HK182" s="340"/>
      <c r="HL182" s="340"/>
      <c r="HM182" s="345"/>
      <c r="HN182" s="346"/>
      <c r="HO182" s="338"/>
      <c r="HP182" s="347"/>
      <c r="HQ182" s="345"/>
      <c r="HR182" s="345"/>
      <c r="HS182" s="340"/>
      <c r="HT182" s="340"/>
      <c r="HU182" s="345"/>
      <c r="HV182" s="346"/>
      <c r="HW182" s="338"/>
      <c r="HX182" s="347"/>
      <c r="HY182" s="345"/>
      <c r="HZ182" s="345"/>
      <c r="IA182" s="340"/>
      <c r="IB182" s="340"/>
      <c r="IC182" s="345"/>
      <c r="ID182" s="346"/>
      <c r="IE182" s="338"/>
      <c r="IF182" s="347"/>
      <c r="IG182" s="345"/>
      <c r="IH182" s="345"/>
      <c r="II182" s="340"/>
      <c r="IJ182" s="340"/>
      <c r="IK182" s="345"/>
      <c r="IL182" s="346"/>
      <c r="IM182" s="338"/>
      <c r="IN182" s="347"/>
      <c r="IO182" s="345"/>
      <c r="IP182" s="345"/>
      <c r="IQ182" s="340"/>
      <c r="IR182" s="340"/>
      <c r="IS182" s="345"/>
      <c r="IT182" s="346"/>
      <c r="IU182" s="338"/>
    </row>
    <row r="183" spans="1:253" s="306" customFormat="1" ht="140.25">
      <c r="A183" s="300">
        <v>7.01</v>
      </c>
      <c r="B183" s="419" t="s">
        <v>555</v>
      </c>
      <c r="C183" s="383"/>
      <c r="D183" s="416"/>
      <c r="E183" s="381"/>
      <c r="F183" s="381"/>
      <c r="G183" s="402"/>
      <c r="H183" s="326"/>
      <c r="I183" s="310"/>
      <c r="J183" s="327"/>
      <c r="K183" s="312"/>
      <c r="L183" s="307"/>
      <c r="M183" s="308"/>
      <c r="N183" s="309"/>
      <c r="O183" s="309"/>
      <c r="P183" s="310"/>
      <c r="Q183" s="310"/>
      <c r="R183" s="309"/>
      <c r="S183" s="311"/>
      <c r="T183" s="307"/>
      <c r="U183" s="308"/>
      <c r="V183" s="309"/>
      <c r="W183" s="309"/>
      <c r="X183" s="310"/>
      <c r="Y183" s="310"/>
      <c r="Z183" s="309"/>
      <c r="AA183" s="311"/>
      <c r="AB183" s="307"/>
      <c r="AC183" s="308"/>
      <c r="AD183" s="309"/>
      <c r="AE183" s="309"/>
      <c r="AF183" s="310"/>
      <c r="AG183" s="310"/>
      <c r="AH183" s="309"/>
      <c r="AI183" s="311"/>
      <c r="AJ183" s="307"/>
      <c r="AK183" s="308"/>
      <c r="AL183" s="309"/>
      <c r="AM183" s="309"/>
      <c r="AN183" s="310"/>
      <c r="AO183" s="310"/>
      <c r="AP183" s="309"/>
      <c r="AQ183" s="311"/>
      <c r="AR183" s="307"/>
      <c r="AS183" s="308"/>
      <c r="AT183" s="309"/>
      <c r="AU183" s="309"/>
      <c r="AV183" s="310"/>
      <c r="AW183" s="310"/>
      <c r="AX183" s="309"/>
      <c r="AY183" s="311"/>
      <c r="AZ183" s="307"/>
      <c r="BA183" s="308"/>
      <c r="BB183" s="309"/>
      <c r="BC183" s="309"/>
      <c r="BD183" s="310"/>
      <c r="BE183" s="310"/>
      <c r="BF183" s="309"/>
      <c r="BG183" s="311"/>
      <c r="BH183" s="307"/>
      <c r="BI183" s="308"/>
      <c r="BJ183" s="309"/>
      <c r="BK183" s="309"/>
      <c r="BL183" s="310"/>
      <c r="BM183" s="310"/>
      <c r="BN183" s="309"/>
      <c r="BO183" s="311"/>
      <c r="BP183" s="307"/>
      <c r="BQ183" s="308"/>
      <c r="BR183" s="309"/>
      <c r="BS183" s="309"/>
      <c r="BT183" s="310"/>
      <c r="BU183" s="310"/>
      <c r="BV183" s="309"/>
      <c r="BW183" s="311"/>
      <c r="BX183" s="307"/>
      <c r="BY183" s="308"/>
      <c r="BZ183" s="309"/>
      <c r="CA183" s="309"/>
      <c r="CB183" s="310"/>
      <c r="CC183" s="310"/>
      <c r="CD183" s="309"/>
      <c r="CE183" s="311"/>
      <c r="CF183" s="307"/>
      <c r="CG183" s="308"/>
      <c r="CH183" s="309"/>
      <c r="CI183" s="309"/>
      <c r="CJ183" s="310"/>
      <c r="CK183" s="310"/>
      <c r="CL183" s="309"/>
      <c r="CM183" s="311"/>
      <c r="CN183" s="307"/>
      <c r="CO183" s="308"/>
      <c r="CP183" s="309"/>
      <c r="CQ183" s="309"/>
      <c r="CR183" s="310"/>
      <c r="CS183" s="310"/>
      <c r="CT183" s="309"/>
      <c r="CU183" s="311"/>
      <c r="CV183" s="307"/>
      <c r="CW183" s="308"/>
      <c r="CX183" s="309"/>
      <c r="CY183" s="309"/>
      <c r="CZ183" s="310"/>
      <c r="DA183" s="310"/>
      <c r="DB183" s="309"/>
      <c r="DC183" s="311"/>
      <c r="DD183" s="307"/>
      <c r="DE183" s="308"/>
      <c r="DF183" s="309"/>
      <c r="DG183" s="309"/>
      <c r="DH183" s="310"/>
      <c r="DI183" s="310"/>
      <c r="DJ183" s="309"/>
      <c r="DK183" s="311"/>
      <c r="DL183" s="307"/>
      <c r="DM183" s="308"/>
      <c r="DN183" s="309"/>
      <c r="DO183" s="309"/>
      <c r="DP183" s="310"/>
      <c r="DQ183" s="310"/>
      <c r="DR183" s="309"/>
      <c r="DS183" s="311"/>
      <c r="DT183" s="307"/>
      <c r="DU183" s="308"/>
      <c r="DV183" s="309"/>
      <c r="DW183" s="309"/>
      <c r="DX183" s="310"/>
      <c r="DY183" s="310"/>
      <c r="DZ183" s="309"/>
      <c r="EA183" s="311"/>
      <c r="EB183" s="307"/>
      <c r="EC183" s="308"/>
      <c r="ED183" s="309"/>
      <c r="EE183" s="309"/>
      <c r="EF183" s="310"/>
      <c r="EG183" s="310"/>
      <c r="EH183" s="309"/>
      <c r="EI183" s="311"/>
      <c r="EJ183" s="307"/>
      <c r="EK183" s="308"/>
      <c r="EL183" s="309"/>
      <c r="EM183" s="309"/>
      <c r="EN183" s="310"/>
      <c r="EO183" s="310"/>
      <c r="EP183" s="309"/>
      <c r="EQ183" s="311"/>
      <c r="ER183" s="307"/>
      <c r="ES183" s="308"/>
      <c r="ET183" s="309"/>
      <c r="EU183" s="309"/>
      <c r="EV183" s="310"/>
      <c r="EW183" s="310"/>
      <c r="EX183" s="309"/>
      <c r="EY183" s="311"/>
      <c r="EZ183" s="307"/>
      <c r="FA183" s="308"/>
      <c r="FB183" s="309"/>
      <c r="FC183" s="309"/>
      <c r="FD183" s="310"/>
      <c r="FE183" s="310"/>
      <c r="FF183" s="309"/>
      <c r="FG183" s="311"/>
      <c r="FH183" s="307"/>
      <c r="FI183" s="308"/>
      <c r="FJ183" s="309"/>
      <c r="FK183" s="309"/>
      <c r="FL183" s="310"/>
      <c r="FM183" s="310"/>
      <c r="FN183" s="309"/>
      <c r="FO183" s="311"/>
      <c r="FP183" s="307"/>
      <c r="FQ183" s="308"/>
      <c r="FR183" s="309"/>
      <c r="FS183" s="309"/>
      <c r="FT183" s="310"/>
      <c r="FU183" s="310"/>
      <c r="FV183" s="309"/>
      <c r="FW183" s="311"/>
      <c r="FX183" s="307"/>
      <c r="FY183" s="308"/>
      <c r="FZ183" s="309"/>
      <c r="GA183" s="309"/>
      <c r="GB183" s="310"/>
      <c r="GC183" s="310"/>
      <c r="GD183" s="309"/>
      <c r="GE183" s="311"/>
      <c r="GF183" s="307"/>
      <c r="GG183" s="308"/>
      <c r="GH183" s="309"/>
      <c r="GI183" s="309"/>
      <c r="GJ183" s="310"/>
      <c r="GK183" s="310"/>
      <c r="GL183" s="309"/>
      <c r="GM183" s="311"/>
      <c r="GN183" s="307"/>
      <c r="GO183" s="308"/>
      <c r="GP183" s="309"/>
      <c r="GQ183" s="309"/>
      <c r="GR183" s="310"/>
      <c r="GS183" s="310"/>
      <c r="GT183" s="309"/>
      <c r="GU183" s="311"/>
      <c r="GV183" s="307"/>
      <c r="GW183" s="308"/>
      <c r="GX183" s="309"/>
      <c r="GY183" s="309"/>
      <c r="GZ183" s="310"/>
      <c r="HA183" s="310"/>
      <c r="HB183" s="309"/>
      <c r="HC183" s="311"/>
      <c r="HD183" s="307"/>
      <c r="HE183" s="308"/>
      <c r="HF183" s="309"/>
      <c r="HG183" s="309"/>
      <c r="HH183" s="310"/>
      <c r="HI183" s="310"/>
      <c r="HJ183" s="309"/>
      <c r="HK183" s="311"/>
      <c r="HL183" s="307"/>
      <c r="HM183" s="308"/>
      <c r="HN183" s="309"/>
      <c r="HO183" s="309"/>
      <c r="HP183" s="310"/>
      <c r="HQ183" s="310"/>
      <c r="HR183" s="309"/>
      <c r="HS183" s="311"/>
      <c r="HT183" s="307"/>
      <c r="HU183" s="308"/>
      <c r="HV183" s="309"/>
      <c r="HW183" s="309"/>
      <c r="HX183" s="310"/>
      <c r="HY183" s="310"/>
      <c r="HZ183" s="309"/>
      <c r="IA183" s="311"/>
      <c r="IB183" s="307"/>
      <c r="IC183" s="308"/>
      <c r="ID183" s="309"/>
      <c r="IE183" s="309"/>
      <c r="IF183" s="310"/>
      <c r="IG183" s="310"/>
      <c r="IH183" s="309"/>
      <c r="II183" s="311"/>
      <c r="IJ183" s="307"/>
      <c r="IK183" s="308"/>
      <c r="IL183" s="309"/>
      <c r="IM183" s="309"/>
      <c r="IN183" s="310"/>
      <c r="IO183" s="310"/>
      <c r="IP183" s="309"/>
      <c r="IQ183" s="311"/>
      <c r="IR183" s="307"/>
      <c r="IS183" s="308"/>
    </row>
    <row r="184" spans="1:253" s="306" customFormat="1" ht="25.5">
      <c r="A184" s="300"/>
      <c r="B184" s="380" t="s">
        <v>556</v>
      </c>
      <c r="C184" s="302" t="s">
        <v>459</v>
      </c>
      <c r="D184" s="409">
        <f>(1.9*3+1.55*3+1.6+1.9*2+3.5+3.8*2+3.65*2+3.8+3*2+3.15*4+1.35+1.5*2+2.23*3)*2.4</f>
        <v>162.216</v>
      </c>
      <c r="E184" s="685">
        <v>0</v>
      </c>
      <c r="F184" s="686">
        <f>D184*E184</f>
        <v>0</v>
      </c>
      <c r="G184" s="656"/>
      <c r="H184" s="640"/>
      <c r="I184" s="641"/>
      <c r="J184" s="642">
        <f>E184*1.2</f>
        <v>0</v>
      </c>
      <c r="K184" s="679">
        <f>D184*J184</f>
        <v>0</v>
      </c>
      <c r="L184" s="307"/>
      <c r="M184" s="308"/>
      <c r="N184" s="309"/>
      <c r="O184" s="309"/>
      <c r="P184" s="310"/>
      <c r="Q184" s="310"/>
      <c r="R184" s="309"/>
      <c r="S184" s="311"/>
      <c r="T184" s="307"/>
      <c r="U184" s="308"/>
      <c r="V184" s="309"/>
      <c r="W184" s="309"/>
      <c r="X184" s="310"/>
      <c r="Y184" s="310"/>
      <c r="Z184" s="309"/>
      <c r="AA184" s="311"/>
      <c r="AB184" s="307"/>
      <c r="AC184" s="308"/>
      <c r="AD184" s="309"/>
      <c r="AE184" s="309"/>
      <c r="AF184" s="310"/>
      <c r="AG184" s="310"/>
      <c r="AH184" s="309"/>
      <c r="AI184" s="311"/>
      <c r="AJ184" s="307"/>
      <c r="AK184" s="308"/>
      <c r="AL184" s="309"/>
      <c r="AM184" s="309"/>
      <c r="AN184" s="310"/>
      <c r="AO184" s="310"/>
      <c r="AP184" s="309"/>
      <c r="AQ184" s="311"/>
      <c r="AR184" s="307"/>
      <c r="AS184" s="308"/>
      <c r="AT184" s="309"/>
      <c r="AU184" s="309"/>
      <c r="AV184" s="310"/>
      <c r="AW184" s="310"/>
      <c r="AX184" s="309"/>
      <c r="AY184" s="311"/>
      <c r="AZ184" s="307"/>
      <c r="BA184" s="308"/>
      <c r="BB184" s="309"/>
      <c r="BC184" s="309"/>
      <c r="BD184" s="310"/>
      <c r="BE184" s="310"/>
      <c r="BF184" s="309"/>
      <c r="BG184" s="311"/>
      <c r="BH184" s="307"/>
      <c r="BI184" s="308"/>
      <c r="BJ184" s="309"/>
      <c r="BK184" s="309"/>
      <c r="BL184" s="310"/>
      <c r="BM184" s="310"/>
      <c r="BN184" s="309"/>
      <c r="BO184" s="311"/>
      <c r="BP184" s="307"/>
      <c r="BQ184" s="308"/>
      <c r="BR184" s="309"/>
      <c r="BS184" s="309"/>
      <c r="BT184" s="310"/>
      <c r="BU184" s="310"/>
      <c r="BV184" s="309"/>
      <c r="BW184" s="311"/>
      <c r="BX184" s="307"/>
      <c r="BY184" s="308"/>
      <c r="BZ184" s="309"/>
      <c r="CA184" s="309"/>
      <c r="CB184" s="310"/>
      <c r="CC184" s="310"/>
      <c r="CD184" s="309"/>
      <c r="CE184" s="311"/>
      <c r="CF184" s="307"/>
      <c r="CG184" s="308"/>
      <c r="CH184" s="309"/>
      <c r="CI184" s="309"/>
      <c r="CJ184" s="310"/>
      <c r="CK184" s="310"/>
      <c r="CL184" s="309"/>
      <c r="CM184" s="311"/>
      <c r="CN184" s="307"/>
      <c r="CO184" s="308"/>
      <c r="CP184" s="309"/>
      <c r="CQ184" s="309"/>
      <c r="CR184" s="310"/>
      <c r="CS184" s="310"/>
      <c r="CT184" s="309"/>
      <c r="CU184" s="311"/>
      <c r="CV184" s="307"/>
      <c r="CW184" s="308"/>
      <c r="CX184" s="309"/>
      <c r="CY184" s="309"/>
      <c r="CZ184" s="310"/>
      <c r="DA184" s="310"/>
      <c r="DB184" s="309"/>
      <c r="DC184" s="311"/>
      <c r="DD184" s="307"/>
      <c r="DE184" s="308"/>
      <c r="DF184" s="309"/>
      <c r="DG184" s="309"/>
      <c r="DH184" s="310"/>
      <c r="DI184" s="310"/>
      <c r="DJ184" s="309"/>
      <c r="DK184" s="311"/>
      <c r="DL184" s="307"/>
      <c r="DM184" s="308"/>
      <c r="DN184" s="309"/>
      <c r="DO184" s="309"/>
      <c r="DP184" s="310"/>
      <c r="DQ184" s="310"/>
      <c r="DR184" s="309"/>
      <c r="DS184" s="311"/>
      <c r="DT184" s="307"/>
      <c r="DU184" s="308"/>
      <c r="DV184" s="309"/>
      <c r="DW184" s="309"/>
      <c r="DX184" s="310"/>
      <c r="DY184" s="310"/>
      <c r="DZ184" s="309"/>
      <c r="EA184" s="311"/>
      <c r="EB184" s="307"/>
      <c r="EC184" s="308"/>
      <c r="ED184" s="309"/>
      <c r="EE184" s="309"/>
      <c r="EF184" s="310"/>
      <c r="EG184" s="310"/>
      <c r="EH184" s="309"/>
      <c r="EI184" s="311"/>
      <c r="EJ184" s="307"/>
      <c r="EK184" s="308"/>
      <c r="EL184" s="309"/>
      <c r="EM184" s="309"/>
      <c r="EN184" s="310"/>
      <c r="EO184" s="310"/>
      <c r="EP184" s="309"/>
      <c r="EQ184" s="311"/>
      <c r="ER184" s="307"/>
      <c r="ES184" s="308"/>
      <c r="ET184" s="309"/>
      <c r="EU184" s="309"/>
      <c r="EV184" s="310"/>
      <c r="EW184" s="310"/>
      <c r="EX184" s="309"/>
      <c r="EY184" s="311"/>
      <c r="EZ184" s="307"/>
      <c r="FA184" s="308"/>
      <c r="FB184" s="309"/>
      <c r="FC184" s="309"/>
      <c r="FD184" s="310"/>
      <c r="FE184" s="310"/>
      <c r="FF184" s="309"/>
      <c r="FG184" s="311"/>
      <c r="FH184" s="307"/>
      <c r="FI184" s="308"/>
      <c r="FJ184" s="309"/>
      <c r="FK184" s="309"/>
      <c r="FL184" s="310"/>
      <c r="FM184" s="310"/>
      <c r="FN184" s="309"/>
      <c r="FO184" s="311"/>
      <c r="FP184" s="307"/>
      <c r="FQ184" s="308"/>
      <c r="FR184" s="309"/>
      <c r="FS184" s="309"/>
      <c r="FT184" s="310"/>
      <c r="FU184" s="310"/>
      <c r="FV184" s="309"/>
      <c r="FW184" s="311"/>
      <c r="FX184" s="307"/>
      <c r="FY184" s="308"/>
      <c r="FZ184" s="309"/>
      <c r="GA184" s="309"/>
      <c r="GB184" s="310"/>
      <c r="GC184" s="310"/>
      <c r="GD184" s="309"/>
      <c r="GE184" s="311"/>
      <c r="GF184" s="307"/>
      <c r="GG184" s="308"/>
      <c r="GH184" s="309"/>
      <c r="GI184" s="309"/>
      <c r="GJ184" s="310"/>
      <c r="GK184" s="310"/>
      <c r="GL184" s="309"/>
      <c r="GM184" s="311"/>
      <c r="GN184" s="307"/>
      <c r="GO184" s="308"/>
      <c r="GP184" s="309"/>
      <c r="GQ184" s="309"/>
      <c r="GR184" s="310"/>
      <c r="GS184" s="310"/>
      <c r="GT184" s="309"/>
      <c r="GU184" s="311"/>
      <c r="GV184" s="307"/>
      <c r="GW184" s="308"/>
      <c r="GX184" s="309"/>
      <c r="GY184" s="309"/>
      <c r="GZ184" s="310"/>
      <c r="HA184" s="310"/>
      <c r="HB184" s="309"/>
      <c r="HC184" s="311"/>
      <c r="HD184" s="307"/>
      <c r="HE184" s="308"/>
      <c r="HF184" s="309"/>
      <c r="HG184" s="309"/>
      <c r="HH184" s="310"/>
      <c r="HI184" s="310"/>
      <c r="HJ184" s="309"/>
      <c r="HK184" s="311"/>
      <c r="HL184" s="307"/>
      <c r="HM184" s="308"/>
      <c r="HN184" s="309"/>
      <c r="HO184" s="309"/>
      <c r="HP184" s="310"/>
      <c r="HQ184" s="310"/>
      <c r="HR184" s="309"/>
      <c r="HS184" s="311"/>
      <c r="HT184" s="307"/>
      <c r="HU184" s="308"/>
      <c r="HV184" s="309"/>
      <c r="HW184" s="309"/>
      <c r="HX184" s="310"/>
      <c r="HY184" s="310"/>
      <c r="HZ184" s="309"/>
      <c r="IA184" s="311"/>
      <c r="IB184" s="307"/>
      <c r="IC184" s="308"/>
      <c r="ID184" s="309"/>
      <c r="IE184" s="309"/>
      <c r="IF184" s="310"/>
      <c r="IG184" s="310"/>
      <c r="IH184" s="309"/>
      <c r="II184" s="311"/>
      <c r="IJ184" s="307"/>
      <c r="IK184" s="308"/>
      <c r="IL184" s="309"/>
      <c r="IM184" s="309"/>
      <c r="IN184" s="310"/>
      <c r="IO184" s="310"/>
      <c r="IP184" s="309"/>
      <c r="IQ184" s="311"/>
      <c r="IR184" s="307"/>
      <c r="IS184" s="308"/>
    </row>
    <row r="185" spans="1:253" s="306" customFormat="1" ht="178.5">
      <c r="A185" s="300">
        <v>7.02</v>
      </c>
      <c r="B185" s="419" t="s">
        <v>557</v>
      </c>
      <c r="C185" s="312"/>
      <c r="D185" s="420"/>
      <c r="E185" s="687"/>
      <c r="F185" s="687"/>
      <c r="G185" s="644"/>
      <c r="H185" s="623"/>
      <c r="I185" s="624"/>
      <c r="J185" s="625"/>
      <c r="K185" s="678"/>
      <c r="L185" s="307"/>
      <c r="M185" s="308"/>
      <c r="N185" s="309"/>
      <c r="O185" s="309"/>
      <c r="P185" s="310"/>
      <c r="Q185" s="310"/>
      <c r="R185" s="309"/>
      <c r="S185" s="311"/>
      <c r="T185" s="307"/>
      <c r="U185" s="308"/>
      <c r="V185" s="309"/>
      <c r="W185" s="309"/>
      <c r="X185" s="310"/>
      <c r="Y185" s="310"/>
      <c r="Z185" s="309"/>
      <c r="AA185" s="311"/>
      <c r="AB185" s="307"/>
      <c r="AC185" s="308"/>
      <c r="AD185" s="309"/>
      <c r="AE185" s="309"/>
      <c r="AF185" s="310"/>
      <c r="AG185" s="310"/>
      <c r="AH185" s="309"/>
      <c r="AI185" s="311"/>
      <c r="AJ185" s="307"/>
      <c r="AK185" s="308"/>
      <c r="AL185" s="309"/>
      <c r="AM185" s="309"/>
      <c r="AN185" s="310"/>
      <c r="AO185" s="310"/>
      <c r="AP185" s="309"/>
      <c r="AQ185" s="311"/>
      <c r="AR185" s="307"/>
      <c r="AS185" s="308"/>
      <c r="AT185" s="309"/>
      <c r="AU185" s="309"/>
      <c r="AV185" s="310"/>
      <c r="AW185" s="310"/>
      <c r="AX185" s="309"/>
      <c r="AY185" s="311"/>
      <c r="AZ185" s="307"/>
      <c r="BA185" s="308"/>
      <c r="BB185" s="309"/>
      <c r="BC185" s="309"/>
      <c r="BD185" s="310"/>
      <c r="BE185" s="310"/>
      <c r="BF185" s="309"/>
      <c r="BG185" s="311"/>
      <c r="BH185" s="307"/>
      <c r="BI185" s="308"/>
      <c r="BJ185" s="309"/>
      <c r="BK185" s="309"/>
      <c r="BL185" s="310"/>
      <c r="BM185" s="310"/>
      <c r="BN185" s="309"/>
      <c r="BO185" s="311"/>
      <c r="BP185" s="307"/>
      <c r="BQ185" s="308"/>
      <c r="BR185" s="309"/>
      <c r="BS185" s="309"/>
      <c r="BT185" s="310"/>
      <c r="BU185" s="310"/>
      <c r="BV185" s="309"/>
      <c r="BW185" s="311"/>
      <c r="BX185" s="307"/>
      <c r="BY185" s="308"/>
      <c r="BZ185" s="309"/>
      <c r="CA185" s="309"/>
      <c r="CB185" s="310"/>
      <c r="CC185" s="310"/>
      <c r="CD185" s="309"/>
      <c r="CE185" s="311"/>
      <c r="CF185" s="307"/>
      <c r="CG185" s="308"/>
      <c r="CH185" s="309"/>
      <c r="CI185" s="309"/>
      <c r="CJ185" s="310"/>
      <c r="CK185" s="310"/>
      <c r="CL185" s="309"/>
      <c r="CM185" s="311"/>
      <c r="CN185" s="307"/>
      <c r="CO185" s="308"/>
      <c r="CP185" s="309"/>
      <c r="CQ185" s="309"/>
      <c r="CR185" s="310"/>
      <c r="CS185" s="310"/>
      <c r="CT185" s="309"/>
      <c r="CU185" s="311"/>
      <c r="CV185" s="307"/>
      <c r="CW185" s="308"/>
      <c r="CX185" s="309"/>
      <c r="CY185" s="309"/>
      <c r="CZ185" s="310"/>
      <c r="DA185" s="310"/>
      <c r="DB185" s="309"/>
      <c r="DC185" s="311"/>
      <c r="DD185" s="307"/>
      <c r="DE185" s="308"/>
      <c r="DF185" s="309"/>
      <c r="DG185" s="309"/>
      <c r="DH185" s="310"/>
      <c r="DI185" s="310"/>
      <c r="DJ185" s="309"/>
      <c r="DK185" s="311"/>
      <c r="DL185" s="307"/>
      <c r="DM185" s="308"/>
      <c r="DN185" s="309"/>
      <c r="DO185" s="309"/>
      <c r="DP185" s="310"/>
      <c r="DQ185" s="310"/>
      <c r="DR185" s="309"/>
      <c r="DS185" s="311"/>
      <c r="DT185" s="307"/>
      <c r="DU185" s="308"/>
      <c r="DV185" s="309"/>
      <c r="DW185" s="309"/>
      <c r="DX185" s="310"/>
      <c r="DY185" s="310"/>
      <c r="DZ185" s="309"/>
      <c r="EA185" s="311"/>
      <c r="EB185" s="307"/>
      <c r="EC185" s="308"/>
      <c r="ED185" s="309"/>
      <c r="EE185" s="309"/>
      <c r="EF185" s="310"/>
      <c r="EG185" s="310"/>
      <c r="EH185" s="309"/>
      <c r="EI185" s="311"/>
      <c r="EJ185" s="307"/>
      <c r="EK185" s="308"/>
      <c r="EL185" s="309"/>
      <c r="EM185" s="309"/>
      <c r="EN185" s="310"/>
      <c r="EO185" s="310"/>
      <c r="EP185" s="309"/>
      <c r="EQ185" s="311"/>
      <c r="ER185" s="307"/>
      <c r="ES185" s="308"/>
      <c r="ET185" s="309"/>
      <c r="EU185" s="309"/>
      <c r="EV185" s="310"/>
      <c r="EW185" s="310"/>
      <c r="EX185" s="309"/>
      <c r="EY185" s="311"/>
      <c r="EZ185" s="307"/>
      <c r="FA185" s="308"/>
      <c r="FB185" s="309"/>
      <c r="FC185" s="309"/>
      <c r="FD185" s="310"/>
      <c r="FE185" s="310"/>
      <c r="FF185" s="309"/>
      <c r="FG185" s="311"/>
      <c r="FH185" s="307"/>
      <c r="FI185" s="308"/>
      <c r="FJ185" s="309"/>
      <c r="FK185" s="309"/>
      <c r="FL185" s="310"/>
      <c r="FM185" s="310"/>
      <c r="FN185" s="309"/>
      <c r="FO185" s="311"/>
      <c r="FP185" s="307"/>
      <c r="FQ185" s="308"/>
      <c r="FR185" s="309"/>
      <c r="FS185" s="309"/>
      <c r="FT185" s="310"/>
      <c r="FU185" s="310"/>
      <c r="FV185" s="309"/>
      <c r="FW185" s="311"/>
      <c r="FX185" s="307"/>
      <c r="FY185" s="308"/>
      <c r="FZ185" s="309"/>
      <c r="GA185" s="309"/>
      <c r="GB185" s="310"/>
      <c r="GC185" s="310"/>
      <c r="GD185" s="309"/>
      <c r="GE185" s="311"/>
      <c r="GF185" s="307"/>
      <c r="GG185" s="308"/>
      <c r="GH185" s="309"/>
      <c r="GI185" s="309"/>
      <c r="GJ185" s="310"/>
      <c r="GK185" s="310"/>
      <c r="GL185" s="309"/>
      <c r="GM185" s="311"/>
      <c r="GN185" s="307"/>
      <c r="GO185" s="308"/>
      <c r="GP185" s="309"/>
      <c r="GQ185" s="309"/>
      <c r="GR185" s="310"/>
      <c r="GS185" s="310"/>
      <c r="GT185" s="309"/>
      <c r="GU185" s="311"/>
      <c r="GV185" s="307"/>
      <c r="GW185" s="308"/>
      <c r="GX185" s="309"/>
      <c r="GY185" s="309"/>
      <c r="GZ185" s="310"/>
      <c r="HA185" s="310"/>
      <c r="HB185" s="309"/>
      <c r="HC185" s="311"/>
      <c r="HD185" s="307"/>
      <c r="HE185" s="308"/>
      <c r="HF185" s="309"/>
      <c r="HG185" s="309"/>
      <c r="HH185" s="310"/>
      <c r="HI185" s="310"/>
      <c r="HJ185" s="309"/>
      <c r="HK185" s="311"/>
      <c r="HL185" s="307"/>
      <c r="HM185" s="308"/>
      <c r="HN185" s="309"/>
      <c r="HO185" s="309"/>
      <c r="HP185" s="310"/>
      <c r="HQ185" s="310"/>
      <c r="HR185" s="309"/>
      <c r="HS185" s="311"/>
      <c r="HT185" s="307"/>
      <c r="HU185" s="308"/>
      <c r="HV185" s="309"/>
      <c r="HW185" s="309"/>
      <c r="HX185" s="310"/>
      <c r="HY185" s="310"/>
      <c r="HZ185" s="309"/>
      <c r="IA185" s="311"/>
      <c r="IB185" s="307"/>
      <c r="IC185" s="308"/>
      <c r="ID185" s="309"/>
      <c r="IE185" s="309"/>
      <c r="IF185" s="310"/>
      <c r="IG185" s="310"/>
      <c r="IH185" s="309"/>
      <c r="II185" s="311"/>
      <c r="IJ185" s="307"/>
      <c r="IK185" s="308"/>
      <c r="IL185" s="309"/>
      <c r="IM185" s="309"/>
      <c r="IN185" s="310"/>
      <c r="IO185" s="310"/>
      <c r="IP185" s="309"/>
      <c r="IQ185" s="311"/>
      <c r="IR185" s="307"/>
      <c r="IS185" s="308"/>
    </row>
    <row r="186" spans="1:253" s="306" customFormat="1" ht="38.25">
      <c r="A186" s="300"/>
      <c r="B186" s="380" t="s">
        <v>558</v>
      </c>
      <c r="C186" s="302" t="s">
        <v>459</v>
      </c>
      <c r="D186" s="409">
        <f>(6.15*2+4+4.75+1.3*2+4.68+6.9*2+5.6+7.9+4)*4+1.3*2.3</f>
        <v>241.51000000000002</v>
      </c>
      <c r="E186" s="685">
        <v>0</v>
      </c>
      <c r="F186" s="686">
        <f>D186*E186</f>
        <v>0</v>
      </c>
      <c r="G186" s="656"/>
      <c r="H186" s="640"/>
      <c r="I186" s="641"/>
      <c r="J186" s="642">
        <f>E186*1.2</f>
        <v>0</v>
      </c>
      <c r="K186" s="679">
        <f>D186*J186</f>
        <v>0</v>
      </c>
      <c r="L186" s="307"/>
      <c r="M186" s="308"/>
      <c r="N186" s="309"/>
      <c r="O186" s="309"/>
      <c r="P186" s="310"/>
      <c r="Q186" s="310"/>
      <c r="R186" s="309"/>
      <c r="S186" s="311"/>
      <c r="T186" s="307"/>
      <c r="U186" s="308"/>
      <c r="V186" s="309"/>
      <c r="W186" s="309"/>
      <c r="X186" s="310"/>
      <c r="Y186" s="310"/>
      <c r="Z186" s="309"/>
      <c r="AA186" s="311"/>
      <c r="AB186" s="307"/>
      <c r="AC186" s="308"/>
      <c r="AD186" s="309"/>
      <c r="AE186" s="309"/>
      <c r="AF186" s="310"/>
      <c r="AG186" s="310"/>
      <c r="AH186" s="309"/>
      <c r="AI186" s="311"/>
      <c r="AJ186" s="307"/>
      <c r="AK186" s="308"/>
      <c r="AL186" s="309"/>
      <c r="AM186" s="309"/>
      <c r="AN186" s="310"/>
      <c r="AO186" s="310"/>
      <c r="AP186" s="309"/>
      <c r="AQ186" s="311"/>
      <c r="AR186" s="307"/>
      <c r="AS186" s="308"/>
      <c r="AT186" s="309"/>
      <c r="AU186" s="309"/>
      <c r="AV186" s="310"/>
      <c r="AW186" s="310"/>
      <c r="AX186" s="309"/>
      <c r="AY186" s="311"/>
      <c r="AZ186" s="307"/>
      <c r="BA186" s="308"/>
      <c r="BB186" s="309"/>
      <c r="BC186" s="309"/>
      <c r="BD186" s="310"/>
      <c r="BE186" s="310"/>
      <c r="BF186" s="309"/>
      <c r="BG186" s="311"/>
      <c r="BH186" s="307"/>
      <c r="BI186" s="308"/>
      <c r="BJ186" s="309"/>
      <c r="BK186" s="309"/>
      <c r="BL186" s="310"/>
      <c r="BM186" s="310"/>
      <c r="BN186" s="309"/>
      <c r="BO186" s="311"/>
      <c r="BP186" s="307"/>
      <c r="BQ186" s="308"/>
      <c r="BR186" s="309"/>
      <c r="BS186" s="309"/>
      <c r="BT186" s="310"/>
      <c r="BU186" s="310"/>
      <c r="BV186" s="309"/>
      <c r="BW186" s="311"/>
      <c r="BX186" s="307"/>
      <c r="BY186" s="308"/>
      <c r="BZ186" s="309"/>
      <c r="CA186" s="309"/>
      <c r="CB186" s="310"/>
      <c r="CC186" s="310"/>
      <c r="CD186" s="309"/>
      <c r="CE186" s="311"/>
      <c r="CF186" s="307"/>
      <c r="CG186" s="308"/>
      <c r="CH186" s="309"/>
      <c r="CI186" s="309"/>
      <c r="CJ186" s="310"/>
      <c r="CK186" s="310"/>
      <c r="CL186" s="309"/>
      <c r="CM186" s="311"/>
      <c r="CN186" s="307"/>
      <c r="CO186" s="308"/>
      <c r="CP186" s="309"/>
      <c r="CQ186" s="309"/>
      <c r="CR186" s="310"/>
      <c r="CS186" s="310"/>
      <c r="CT186" s="309"/>
      <c r="CU186" s="311"/>
      <c r="CV186" s="307"/>
      <c r="CW186" s="308"/>
      <c r="CX186" s="309"/>
      <c r="CY186" s="309"/>
      <c r="CZ186" s="310"/>
      <c r="DA186" s="310"/>
      <c r="DB186" s="309"/>
      <c r="DC186" s="311"/>
      <c r="DD186" s="307"/>
      <c r="DE186" s="308"/>
      <c r="DF186" s="309"/>
      <c r="DG186" s="309"/>
      <c r="DH186" s="310"/>
      <c r="DI186" s="310"/>
      <c r="DJ186" s="309"/>
      <c r="DK186" s="311"/>
      <c r="DL186" s="307"/>
      <c r="DM186" s="308"/>
      <c r="DN186" s="309"/>
      <c r="DO186" s="309"/>
      <c r="DP186" s="310"/>
      <c r="DQ186" s="310"/>
      <c r="DR186" s="309"/>
      <c r="DS186" s="311"/>
      <c r="DT186" s="307"/>
      <c r="DU186" s="308"/>
      <c r="DV186" s="309"/>
      <c r="DW186" s="309"/>
      <c r="DX186" s="310"/>
      <c r="DY186" s="310"/>
      <c r="DZ186" s="309"/>
      <c r="EA186" s="311"/>
      <c r="EB186" s="307"/>
      <c r="EC186" s="308"/>
      <c r="ED186" s="309"/>
      <c r="EE186" s="309"/>
      <c r="EF186" s="310"/>
      <c r="EG186" s="310"/>
      <c r="EH186" s="309"/>
      <c r="EI186" s="311"/>
      <c r="EJ186" s="307"/>
      <c r="EK186" s="308"/>
      <c r="EL186" s="309"/>
      <c r="EM186" s="309"/>
      <c r="EN186" s="310"/>
      <c r="EO186" s="310"/>
      <c r="EP186" s="309"/>
      <c r="EQ186" s="311"/>
      <c r="ER186" s="307"/>
      <c r="ES186" s="308"/>
      <c r="ET186" s="309"/>
      <c r="EU186" s="309"/>
      <c r="EV186" s="310"/>
      <c r="EW186" s="310"/>
      <c r="EX186" s="309"/>
      <c r="EY186" s="311"/>
      <c r="EZ186" s="307"/>
      <c r="FA186" s="308"/>
      <c r="FB186" s="309"/>
      <c r="FC186" s="309"/>
      <c r="FD186" s="310"/>
      <c r="FE186" s="310"/>
      <c r="FF186" s="309"/>
      <c r="FG186" s="311"/>
      <c r="FH186" s="307"/>
      <c r="FI186" s="308"/>
      <c r="FJ186" s="309"/>
      <c r="FK186" s="309"/>
      <c r="FL186" s="310"/>
      <c r="FM186" s="310"/>
      <c r="FN186" s="309"/>
      <c r="FO186" s="311"/>
      <c r="FP186" s="307"/>
      <c r="FQ186" s="308"/>
      <c r="FR186" s="309"/>
      <c r="FS186" s="309"/>
      <c r="FT186" s="310"/>
      <c r="FU186" s="310"/>
      <c r="FV186" s="309"/>
      <c r="FW186" s="311"/>
      <c r="FX186" s="307"/>
      <c r="FY186" s="308"/>
      <c r="FZ186" s="309"/>
      <c r="GA186" s="309"/>
      <c r="GB186" s="310"/>
      <c r="GC186" s="310"/>
      <c r="GD186" s="309"/>
      <c r="GE186" s="311"/>
      <c r="GF186" s="307"/>
      <c r="GG186" s="308"/>
      <c r="GH186" s="309"/>
      <c r="GI186" s="309"/>
      <c r="GJ186" s="310"/>
      <c r="GK186" s="310"/>
      <c r="GL186" s="309"/>
      <c r="GM186" s="311"/>
      <c r="GN186" s="307"/>
      <c r="GO186" s="308"/>
      <c r="GP186" s="309"/>
      <c r="GQ186" s="309"/>
      <c r="GR186" s="310"/>
      <c r="GS186" s="310"/>
      <c r="GT186" s="309"/>
      <c r="GU186" s="311"/>
      <c r="GV186" s="307"/>
      <c r="GW186" s="308"/>
      <c r="GX186" s="309"/>
      <c r="GY186" s="309"/>
      <c r="GZ186" s="310"/>
      <c r="HA186" s="310"/>
      <c r="HB186" s="309"/>
      <c r="HC186" s="311"/>
      <c r="HD186" s="307"/>
      <c r="HE186" s="308"/>
      <c r="HF186" s="309"/>
      <c r="HG186" s="309"/>
      <c r="HH186" s="310"/>
      <c r="HI186" s="310"/>
      <c r="HJ186" s="309"/>
      <c r="HK186" s="311"/>
      <c r="HL186" s="307"/>
      <c r="HM186" s="308"/>
      <c r="HN186" s="309"/>
      <c r="HO186" s="309"/>
      <c r="HP186" s="310"/>
      <c r="HQ186" s="310"/>
      <c r="HR186" s="309"/>
      <c r="HS186" s="311"/>
      <c r="HT186" s="307"/>
      <c r="HU186" s="308"/>
      <c r="HV186" s="309"/>
      <c r="HW186" s="309"/>
      <c r="HX186" s="310"/>
      <c r="HY186" s="310"/>
      <c r="HZ186" s="309"/>
      <c r="IA186" s="311"/>
      <c r="IB186" s="307"/>
      <c r="IC186" s="308"/>
      <c r="ID186" s="309"/>
      <c r="IE186" s="309"/>
      <c r="IF186" s="310"/>
      <c r="IG186" s="310"/>
      <c r="IH186" s="309"/>
      <c r="II186" s="311"/>
      <c r="IJ186" s="307"/>
      <c r="IK186" s="308"/>
      <c r="IL186" s="309"/>
      <c r="IM186" s="309"/>
      <c r="IN186" s="310"/>
      <c r="IO186" s="310"/>
      <c r="IP186" s="309"/>
      <c r="IQ186" s="311"/>
      <c r="IR186" s="307"/>
      <c r="IS186" s="308"/>
    </row>
    <row r="187" spans="1:253" s="306" customFormat="1" ht="38.25">
      <c r="A187" s="300"/>
      <c r="B187" s="380" t="s">
        <v>559</v>
      </c>
      <c r="C187" s="302" t="s">
        <v>459</v>
      </c>
      <c r="D187" s="409">
        <f>(6.3*2+4.91*2+11.37+7.05*2+5.45+7.9+6.25*2+4.85+8.04+4.15)*4</f>
        <v>363.12</v>
      </c>
      <c r="E187" s="685">
        <v>0</v>
      </c>
      <c r="F187" s="686">
        <f>D187*E187</f>
        <v>0</v>
      </c>
      <c r="G187" s="656"/>
      <c r="H187" s="640"/>
      <c r="I187" s="641"/>
      <c r="J187" s="642">
        <f>E187*1.2</f>
        <v>0</v>
      </c>
      <c r="K187" s="679">
        <f>D187*J187</f>
        <v>0</v>
      </c>
      <c r="L187" s="307"/>
      <c r="M187" s="308"/>
      <c r="N187" s="309"/>
      <c r="O187" s="309"/>
      <c r="P187" s="310"/>
      <c r="Q187" s="310"/>
      <c r="R187" s="309"/>
      <c r="S187" s="311"/>
      <c r="T187" s="307"/>
      <c r="U187" s="308"/>
      <c r="V187" s="309"/>
      <c r="W187" s="309"/>
      <c r="X187" s="310"/>
      <c r="Y187" s="310"/>
      <c r="Z187" s="309"/>
      <c r="AA187" s="311"/>
      <c r="AB187" s="307"/>
      <c r="AC187" s="308"/>
      <c r="AD187" s="309"/>
      <c r="AE187" s="309"/>
      <c r="AF187" s="310"/>
      <c r="AG187" s="310"/>
      <c r="AH187" s="309"/>
      <c r="AI187" s="311"/>
      <c r="AJ187" s="307"/>
      <c r="AK187" s="308"/>
      <c r="AL187" s="309"/>
      <c r="AM187" s="309"/>
      <c r="AN187" s="310"/>
      <c r="AO187" s="310"/>
      <c r="AP187" s="309"/>
      <c r="AQ187" s="311"/>
      <c r="AR187" s="307"/>
      <c r="AS187" s="308"/>
      <c r="AT187" s="309"/>
      <c r="AU187" s="309"/>
      <c r="AV187" s="310"/>
      <c r="AW187" s="310"/>
      <c r="AX187" s="309"/>
      <c r="AY187" s="311"/>
      <c r="AZ187" s="307"/>
      <c r="BA187" s="308"/>
      <c r="BB187" s="309"/>
      <c r="BC187" s="309"/>
      <c r="BD187" s="310"/>
      <c r="BE187" s="310"/>
      <c r="BF187" s="309"/>
      <c r="BG187" s="311"/>
      <c r="BH187" s="307"/>
      <c r="BI187" s="308"/>
      <c r="BJ187" s="309"/>
      <c r="BK187" s="309"/>
      <c r="BL187" s="310"/>
      <c r="BM187" s="310"/>
      <c r="BN187" s="309"/>
      <c r="BO187" s="311"/>
      <c r="BP187" s="307"/>
      <c r="BQ187" s="308"/>
      <c r="BR187" s="309"/>
      <c r="BS187" s="309"/>
      <c r="BT187" s="310"/>
      <c r="BU187" s="310"/>
      <c r="BV187" s="309"/>
      <c r="BW187" s="311"/>
      <c r="BX187" s="307"/>
      <c r="BY187" s="308"/>
      <c r="BZ187" s="309"/>
      <c r="CA187" s="309"/>
      <c r="CB187" s="310"/>
      <c r="CC187" s="310"/>
      <c r="CD187" s="309"/>
      <c r="CE187" s="311"/>
      <c r="CF187" s="307"/>
      <c r="CG187" s="308"/>
      <c r="CH187" s="309"/>
      <c r="CI187" s="309"/>
      <c r="CJ187" s="310"/>
      <c r="CK187" s="310"/>
      <c r="CL187" s="309"/>
      <c r="CM187" s="311"/>
      <c r="CN187" s="307"/>
      <c r="CO187" s="308"/>
      <c r="CP187" s="309"/>
      <c r="CQ187" s="309"/>
      <c r="CR187" s="310"/>
      <c r="CS187" s="310"/>
      <c r="CT187" s="309"/>
      <c r="CU187" s="311"/>
      <c r="CV187" s="307"/>
      <c r="CW187" s="308"/>
      <c r="CX187" s="309"/>
      <c r="CY187" s="309"/>
      <c r="CZ187" s="310"/>
      <c r="DA187" s="310"/>
      <c r="DB187" s="309"/>
      <c r="DC187" s="311"/>
      <c r="DD187" s="307"/>
      <c r="DE187" s="308"/>
      <c r="DF187" s="309"/>
      <c r="DG187" s="309"/>
      <c r="DH187" s="310"/>
      <c r="DI187" s="310"/>
      <c r="DJ187" s="309"/>
      <c r="DK187" s="311"/>
      <c r="DL187" s="307"/>
      <c r="DM187" s="308"/>
      <c r="DN187" s="309"/>
      <c r="DO187" s="309"/>
      <c r="DP187" s="310"/>
      <c r="DQ187" s="310"/>
      <c r="DR187" s="309"/>
      <c r="DS187" s="311"/>
      <c r="DT187" s="307"/>
      <c r="DU187" s="308"/>
      <c r="DV187" s="309"/>
      <c r="DW187" s="309"/>
      <c r="DX187" s="310"/>
      <c r="DY187" s="310"/>
      <c r="DZ187" s="309"/>
      <c r="EA187" s="311"/>
      <c r="EB187" s="307"/>
      <c r="EC187" s="308"/>
      <c r="ED187" s="309"/>
      <c r="EE187" s="309"/>
      <c r="EF187" s="310"/>
      <c r="EG187" s="310"/>
      <c r="EH187" s="309"/>
      <c r="EI187" s="311"/>
      <c r="EJ187" s="307"/>
      <c r="EK187" s="308"/>
      <c r="EL187" s="309"/>
      <c r="EM187" s="309"/>
      <c r="EN187" s="310"/>
      <c r="EO187" s="310"/>
      <c r="EP187" s="309"/>
      <c r="EQ187" s="311"/>
      <c r="ER187" s="307"/>
      <c r="ES187" s="308"/>
      <c r="ET187" s="309"/>
      <c r="EU187" s="309"/>
      <c r="EV187" s="310"/>
      <c r="EW187" s="310"/>
      <c r="EX187" s="309"/>
      <c r="EY187" s="311"/>
      <c r="EZ187" s="307"/>
      <c r="FA187" s="308"/>
      <c r="FB187" s="309"/>
      <c r="FC187" s="309"/>
      <c r="FD187" s="310"/>
      <c r="FE187" s="310"/>
      <c r="FF187" s="309"/>
      <c r="FG187" s="311"/>
      <c r="FH187" s="307"/>
      <c r="FI187" s="308"/>
      <c r="FJ187" s="309"/>
      <c r="FK187" s="309"/>
      <c r="FL187" s="310"/>
      <c r="FM187" s="310"/>
      <c r="FN187" s="309"/>
      <c r="FO187" s="311"/>
      <c r="FP187" s="307"/>
      <c r="FQ187" s="308"/>
      <c r="FR187" s="309"/>
      <c r="FS187" s="309"/>
      <c r="FT187" s="310"/>
      <c r="FU187" s="310"/>
      <c r="FV187" s="309"/>
      <c r="FW187" s="311"/>
      <c r="FX187" s="307"/>
      <c r="FY187" s="308"/>
      <c r="FZ187" s="309"/>
      <c r="GA187" s="309"/>
      <c r="GB187" s="310"/>
      <c r="GC187" s="310"/>
      <c r="GD187" s="309"/>
      <c r="GE187" s="311"/>
      <c r="GF187" s="307"/>
      <c r="GG187" s="308"/>
      <c r="GH187" s="309"/>
      <c r="GI187" s="309"/>
      <c r="GJ187" s="310"/>
      <c r="GK187" s="310"/>
      <c r="GL187" s="309"/>
      <c r="GM187" s="311"/>
      <c r="GN187" s="307"/>
      <c r="GO187" s="308"/>
      <c r="GP187" s="309"/>
      <c r="GQ187" s="309"/>
      <c r="GR187" s="310"/>
      <c r="GS187" s="310"/>
      <c r="GT187" s="309"/>
      <c r="GU187" s="311"/>
      <c r="GV187" s="307"/>
      <c r="GW187" s="308"/>
      <c r="GX187" s="309"/>
      <c r="GY187" s="309"/>
      <c r="GZ187" s="310"/>
      <c r="HA187" s="310"/>
      <c r="HB187" s="309"/>
      <c r="HC187" s="311"/>
      <c r="HD187" s="307"/>
      <c r="HE187" s="308"/>
      <c r="HF187" s="309"/>
      <c r="HG187" s="309"/>
      <c r="HH187" s="310"/>
      <c r="HI187" s="310"/>
      <c r="HJ187" s="309"/>
      <c r="HK187" s="311"/>
      <c r="HL187" s="307"/>
      <c r="HM187" s="308"/>
      <c r="HN187" s="309"/>
      <c r="HO187" s="309"/>
      <c r="HP187" s="310"/>
      <c r="HQ187" s="310"/>
      <c r="HR187" s="309"/>
      <c r="HS187" s="311"/>
      <c r="HT187" s="307"/>
      <c r="HU187" s="308"/>
      <c r="HV187" s="309"/>
      <c r="HW187" s="309"/>
      <c r="HX187" s="310"/>
      <c r="HY187" s="310"/>
      <c r="HZ187" s="309"/>
      <c r="IA187" s="311"/>
      <c r="IB187" s="307"/>
      <c r="IC187" s="308"/>
      <c r="ID187" s="309"/>
      <c r="IE187" s="309"/>
      <c r="IF187" s="310"/>
      <c r="IG187" s="310"/>
      <c r="IH187" s="309"/>
      <c r="II187" s="311"/>
      <c r="IJ187" s="307"/>
      <c r="IK187" s="308"/>
      <c r="IL187" s="309"/>
      <c r="IM187" s="309"/>
      <c r="IN187" s="310"/>
      <c r="IO187" s="310"/>
      <c r="IP187" s="309"/>
      <c r="IQ187" s="311"/>
      <c r="IR187" s="307"/>
      <c r="IS187" s="308"/>
    </row>
    <row r="188" spans="1:253" s="306" customFormat="1" ht="15">
      <c r="A188" s="300"/>
      <c r="B188" s="380" t="s">
        <v>560</v>
      </c>
      <c r="C188" s="312" t="s">
        <v>459</v>
      </c>
      <c r="D188" s="420">
        <f>(6.45+5.05*4+13.19+7.2+4.15)*4+2.05*3.3</f>
        <v>211.52499999999998</v>
      </c>
      <c r="E188" s="687">
        <v>0</v>
      </c>
      <c r="F188" s="688">
        <f>D188*E188</f>
        <v>0</v>
      </c>
      <c r="G188" s="644"/>
      <c r="H188" s="623"/>
      <c r="I188" s="624"/>
      <c r="J188" s="625">
        <f>E188*1.2</f>
        <v>0</v>
      </c>
      <c r="K188" s="678">
        <f>D188*J188</f>
        <v>0</v>
      </c>
      <c r="L188" s="307"/>
      <c r="M188" s="308"/>
      <c r="N188" s="309"/>
      <c r="O188" s="309"/>
      <c r="P188" s="310"/>
      <c r="Q188" s="310"/>
      <c r="R188" s="309"/>
      <c r="S188" s="311"/>
      <c r="T188" s="307"/>
      <c r="U188" s="308"/>
      <c r="V188" s="309"/>
      <c r="W188" s="309"/>
      <c r="X188" s="310"/>
      <c r="Y188" s="310"/>
      <c r="Z188" s="309"/>
      <c r="AA188" s="311"/>
      <c r="AB188" s="307"/>
      <c r="AC188" s="308"/>
      <c r="AD188" s="309"/>
      <c r="AE188" s="309"/>
      <c r="AF188" s="310"/>
      <c r="AG188" s="310"/>
      <c r="AH188" s="309"/>
      <c r="AI188" s="311"/>
      <c r="AJ188" s="307"/>
      <c r="AK188" s="308"/>
      <c r="AL188" s="309"/>
      <c r="AM188" s="309"/>
      <c r="AN188" s="310"/>
      <c r="AO188" s="310"/>
      <c r="AP188" s="309"/>
      <c r="AQ188" s="311"/>
      <c r="AR188" s="307"/>
      <c r="AS188" s="308"/>
      <c r="AT188" s="309"/>
      <c r="AU188" s="309"/>
      <c r="AV188" s="310"/>
      <c r="AW188" s="310"/>
      <c r="AX188" s="309"/>
      <c r="AY188" s="311"/>
      <c r="AZ188" s="307"/>
      <c r="BA188" s="308"/>
      <c r="BB188" s="309"/>
      <c r="BC188" s="309"/>
      <c r="BD188" s="310"/>
      <c r="BE188" s="310"/>
      <c r="BF188" s="309"/>
      <c r="BG188" s="311"/>
      <c r="BH188" s="307"/>
      <c r="BI188" s="308"/>
      <c r="BJ188" s="309"/>
      <c r="BK188" s="309"/>
      <c r="BL188" s="310"/>
      <c r="BM188" s="310"/>
      <c r="BN188" s="309"/>
      <c r="BO188" s="311"/>
      <c r="BP188" s="307"/>
      <c r="BQ188" s="308"/>
      <c r="BR188" s="309"/>
      <c r="BS188" s="309"/>
      <c r="BT188" s="310"/>
      <c r="BU188" s="310"/>
      <c r="BV188" s="309"/>
      <c r="BW188" s="311"/>
      <c r="BX188" s="307"/>
      <c r="BY188" s="308"/>
      <c r="BZ188" s="309"/>
      <c r="CA188" s="309"/>
      <c r="CB188" s="310"/>
      <c r="CC188" s="310"/>
      <c r="CD188" s="309"/>
      <c r="CE188" s="311"/>
      <c r="CF188" s="307"/>
      <c r="CG188" s="308"/>
      <c r="CH188" s="309"/>
      <c r="CI188" s="309"/>
      <c r="CJ188" s="310"/>
      <c r="CK188" s="310"/>
      <c r="CL188" s="309"/>
      <c r="CM188" s="311"/>
      <c r="CN188" s="307"/>
      <c r="CO188" s="308"/>
      <c r="CP188" s="309"/>
      <c r="CQ188" s="309"/>
      <c r="CR188" s="310"/>
      <c r="CS188" s="310"/>
      <c r="CT188" s="309"/>
      <c r="CU188" s="311"/>
      <c r="CV188" s="307"/>
      <c r="CW188" s="308"/>
      <c r="CX188" s="309"/>
      <c r="CY188" s="309"/>
      <c r="CZ188" s="310"/>
      <c r="DA188" s="310"/>
      <c r="DB188" s="309"/>
      <c r="DC188" s="311"/>
      <c r="DD188" s="307"/>
      <c r="DE188" s="308"/>
      <c r="DF188" s="309"/>
      <c r="DG188" s="309"/>
      <c r="DH188" s="310"/>
      <c r="DI188" s="310"/>
      <c r="DJ188" s="309"/>
      <c r="DK188" s="311"/>
      <c r="DL188" s="307"/>
      <c r="DM188" s="308"/>
      <c r="DN188" s="309"/>
      <c r="DO188" s="309"/>
      <c r="DP188" s="310"/>
      <c r="DQ188" s="310"/>
      <c r="DR188" s="309"/>
      <c r="DS188" s="311"/>
      <c r="DT188" s="307"/>
      <c r="DU188" s="308"/>
      <c r="DV188" s="309"/>
      <c r="DW188" s="309"/>
      <c r="DX188" s="310"/>
      <c r="DY188" s="310"/>
      <c r="DZ188" s="309"/>
      <c r="EA188" s="311"/>
      <c r="EB188" s="307"/>
      <c r="EC188" s="308"/>
      <c r="ED188" s="309"/>
      <c r="EE188" s="309"/>
      <c r="EF188" s="310"/>
      <c r="EG188" s="310"/>
      <c r="EH188" s="309"/>
      <c r="EI188" s="311"/>
      <c r="EJ188" s="307"/>
      <c r="EK188" s="308"/>
      <c r="EL188" s="309"/>
      <c r="EM188" s="309"/>
      <c r="EN188" s="310"/>
      <c r="EO188" s="310"/>
      <c r="EP188" s="309"/>
      <c r="EQ188" s="311"/>
      <c r="ER188" s="307"/>
      <c r="ES188" s="308"/>
      <c r="ET188" s="309"/>
      <c r="EU188" s="309"/>
      <c r="EV188" s="310"/>
      <c r="EW188" s="310"/>
      <c r="EX188" s="309"/>
      <c r="EY188" s="311"/>
      <c r="EZ188" s="307"/>
      <c r="FA188" s="308"/>
      <c r="FB188" s="309"/>
      <c r="FC188" s="309"/>
      <c r="FD188" s="310"/>
      <c r="FE188" s="310"/>
      <c r="FF188" s="309"/>
      <c r="FG188" s="311"/>
      <c r="FH188" s="307"/>
      <c r="FI188" s="308"/>
      <c r="FJ188" s="309"/>
      <c r="FK188" s="309"/>
      <c r="FL188" s="310"/>
      <c r="FM188" s="310"/>
      <c r="FN188" s="309"/>
      <c r="FO188" s="311"/>
      <c r="FP188" s="307"/>
      <c r="FQ188" s="308"/>
      <c r="FR188" s="309"/>
      <c r="FS188" s="309"/>
      <c r="FT188" s="310"/>
      <c r="FU188" s="310"/>
      <c r="FV188" s="309"/>
      <c r="FW188" s="311"/>
      <c r="FX188" s="307"/>
      <c r="FY188" s="308"/>
      <c r="FZ188" s="309"/>
      <c r="GA188" s="309"/>
      <c r="GB188" s="310"/>
      <c r="GC188" s="310"/>
      <c r="GD188" s="309"/>
      <c r="GE188" s="311"/>
      <c r="GF188" s="307"/>
      <c r="GG188" s="308"/>
      <c r="GH188" s="309"/>
      <c r="GI188" s="309"/>
      <c r="GJ188" s="310"/>
      <c r="GK188" s="310"/>
      <c r="GL188" s="309"/>
      <c r="GM188" s="311"/>
      <c r="GN188" s="307"/>
      <c r="GO188" s="308"/>
      <c r="GP188" s="309"/>
      <c r="GQ188" s="309"/>
      <c r="GR188" s="310"/>
      <c r="GS188" s="310"/>
      <c r="GT188" s="309"/>
      <c r="GU188" s="311"/>
      <c r="GV188" s="307"/>
      <c r="GW188" s="308"/>
      <c r="GX188" s="309"/>
      <c r="GY188" s="309"/>
      <c r="GZ188" s="310"/>
      <c r="HA188" s="310"/>
      <c r="HB188" s="309"/>
      <c r="HC188" s="311"/>
      <c r="HD188" s="307"/>
      <c r="HE188" s="308"/>
      <c r="HF188" s="309"/>
      <c r="HG188" s="309"/>
      <c r="HH188" s="310"/>
      <c r="HI188" s="310"/>
      <c r="HJ188" s="309"/>
      <c r="HK188" s="311"/>
      <c r="HL188" s="307"/>
      <c r="HM188" s="308"/>
      <c r="HN188" s="309"/>
      <c r="HO188" s="309"/>
      <c r="HP188" s="310"/>
      <c r="HQ188" s="310"/>
      <c r="HR188" s="309"/>
      <c r="HS188" s="311"/>
      <c r="HT188" s="307"/>
      <c r="HU188" s="308"/>
      <c r="HV188" s="309"/>
      <c r="HW188" s="309"/>
      <c r="HX188" s="310"/>
      <c r="HY188" s="310"/>
      <c r="HZ188" s="309"/>
      <c r="IA188" s="311"/>
      <c r="IB188" s="307"/>
      <c r="IC188" s="308"/>
      <c r="ID188" s="309"/>
      <c r="IE188" s="309"/>
      <c r="IF188" s="310"/>
      <c r="IG188" s="310"/>
      <c r="IH188" s="309"/>
      <c r="II188" s="311"/>
      <c r="IJ188" s="307"/>
      <c r="IK188" s="308"/>
      <c r="IL188" s="309"/>
      <c r="IM188" s="309"/>
      <c r="IN188" s="310"/>
      <c r="IO188" s="310"/>
      <c r="IP188" s="309"/>
      <c r="IQ188" s="311"/>
      <c r="IR188" s="307"/>
      <c r="IS188" s="308"/>
    </row>
    <row r="189" spans="1:253" s="306" customFormat="1" ht="102">
      <c r="A189" s="300">
        <v>7.03</v>
      </c>
      <c r="B189" s="421" t="s">
        <v>561</v>
      </c>
      <c r="C189" s="312"/>
      <c r="D189" s="420"/>
      <c r="E189" s="687"/>
      <c r="F189" s="687"/>
      <c r="G189" s="644"/>
      <c r="H189" s="623"/>
      <c r="I189" s="624"/>
      <c r="J189" s="625"/>
      <c r="K189" s="678"/>
      <c r="L189" s="307"/>
      <c r="M189" s="308"/>
      <c r="N189" s="309"/>
      <c r="O189" s="309"/>
      <c r="P189" s="310"/>
      <c r="Q189" s="310"/>
      <c r="R189" s="309"/>
      <c r="S189" s="311"/>
      <c r="T189" s="307"/>
      <c r="U189" s="308"/>
      <c r="V189" s="309"/>
      <c r="W189" s="309"/>
      <c r="X189" s="310"/>
      <c r="Y189" s="310"/>
      <c r="Z189" s="309"/>
      <c r="AA189" s="311"/>
      <c r="AB189" s="307"/>
      <c r="AC189" s="308"/>
      <c r="AD189" s="309"/>
      <c r="AE189" s="309"/>
      <c r="AF189" s="310"/>
      <c r="AG189" s="310"/>
      <c r="AH189" s="309"/>
      <c r="AI189" s="311"/>
      <c r="AJ189" s="307"/>
      <c r="AK189" s="308"/>
      <c r="AL189" s="309"/>
      <c r="AM189" s="309"/>
      <c r="AN189" s="310"/>
      <c r="AO189" s="310"/>
      <c r="AP189" s="309"/>
      <c r="AQ189" s="311"/>
      <c r="AR189" s="307"/>
      <c r="AS189" s="308"/>
      <c r="AT189" s="309"/>
      <c r="AU189" s="309"/>
      <c r="AV189" s="310"/>
      <c r="AW189" s="310"/>
      <c r="AX189" s="309"/>
      <c r="AY189" s="311"/>
      <c r="AZ189" s="307"/>
      <c r="BA189" s="308"/>
      <c r="BB189" s="309"/>
      <c r="BC189" s="309"/>
      <c r="BD189" s="310"/>
      <c r="BE189" s="310"/>
      <c r="BF189" s="309"/>
      <c r="BG189" s="311"/>
      <c r="BH189" s="307"/>
      <c r="BI189" s="308"/>
      <c r="BJ189" s="309"/>
      <c r="BK189" s="309"/>
      <c r="BL189" s="310"/>
      <c r="BM189" s="310"/>
      <c r="BN189" s="309"/>
      <c r="BO189" s="311"/>
      <c r="BP189" s="307"/>
      <c r="BQ189" s="308"/>
      <c r="BR189" s="309"/>
      <c r="BS189" s="309"/>
      <c r="BT189" s="310"/>
      <c r="BU189" s="310"/>
      <c r="BV189" s="309"/>
      <c r="BW189" s="311"/>
      <c r="BX189" s="307"/>
      <c r="BY189" s="308"/>
      <c r="BZ189" s="309"/>
      <c r="CA189" s="309"/>
      <c r="CB189" s="310"/>
      <c r="CC189" s="310"/>
      <c r="CD189" s="309"/>
      <c r="CE189" s="311"/>
      <c r="CF189" s="307"/>
      <c r="CG189" s="308"/>
      <c r="CH189" s="309"/>
      <c r="CI189" s="309"/>
      <c r="CJ189" s="310"/>
      <c r="CK189" s="310"/>
      <c r="CL189" s="309"/>
      <c r="CM189" s="311"/>
      <c r="CN189" s="307"/>
      <c r="CO189" s="308"/>
      <c r="CP189" s="309"/>
      <c r="CQ189" s="309"/>
      <c r="CR189" s="310"/>
      <c r="CS189" s="310"/>
      <c r="CT189" s="309"/>
      <c r="CU189" s="311"/>
      <c r="CV189" s="307"/>
      <c r="CW189" s="308"/>
      <c r="CX189" s="309"/>
      <c r="CY189" s="309"/>
      <c r="CZ189" s="310"/>
      <c r="DA189" s="310"/>
      <c r="DB189" s="309"/>
      <c r="DC189" s="311"/>
      <c r="DD189" s="307"/>
      <c r="DE189" s="308"/>
      <c r="DF189" s="309"/>
      <c r="DG189" s="309"/>
      <c r="DH189" s="310"/>
      <c r="DI189" s="310"/>
      <c r="DJ189" s="309"/>
      <c r="DK189" s="311"/>
      <c r="DL189" s="307"/>
      <c r="DM189" s="308"/>
      <c r="DN189" s="309"/>
      <c r="DO189" s="309"/>
      <c r="DP189" s="310"/>
      <c r="DQ189" s="310"/>
      <c r="DR189" s="309"/>
      <c r="DS189" s="311"/>
      <c r="DT189" s="307"/>
      <c r="DU189" s="308"/>
      <c r="DV189" s="309"/>
      <c r="DW189" s="309"/>
      <c r="DX189" s="310"/>
      <c r="DY189" s="310"/>
      <c r="DZ189" s="309"/>
      <c r="EA189" s="311"/>
      <c r="EB189" s="307"/>
      <c r="EC189" s="308"/>
      <c r="ED189" s="309"/>
      <c r="EE189" s="309"/>
      <c r="EF189" s="310"/>
      <c r="EG189" s="310"/>
      <c r="EH189" s="309"/>
      <c r="EI189" s="311"/>
      <c r="EJ189" s="307"/>
      <c r="EK189" s="308"/>
      <c r="EL189" s="309"/>
      <c r="EM189" s="309"/>
      <c r="EN189" s="310"/>
      <c r="EO189" s="310"/>
      <c r="EP189" s="309"/>
      <c r="EQ189" s="311"/>
      <c r="ER189" s="307"/>
      <c r="ES189" s="308"/>
      <c r="ET189" s="309"/>
      <c r="EU189" s="309"/>
      <c r="EV189" s="310"/>
      <c r="EW189" s="310"/>
      <c r="EX189" s="309"/>
      <c r="EY189" s="311"/>
      <c r="EZ189" s="307"/>
      <c r="FA189" s="308"/>
      <c r="FB189" s="309"/>
      <c r="FC189" s="309"/>
      <c r="FD189" s="310"/>
      <c r="FE189" s="310"/>
      <c r="FF189" s="309"/>
      <c r="FG189" s="311"/>
      <c r="FH189" s="307"/>
      <c r="FI189" s="308"/>
      <c r="FJ189" s="309"/>
      <c r="FK189" s="309"/>
      <c r="FL189" s="310"/>
      <c r="FM189" s="310"/>
      <c r="FN189" s="309"/>
      <c r="FO189" s="311"/>
      <c r="FP189" s="307"/>
      <c r="FQ189" s="308"/>
      <c r="FR189" s="309"/>
      <c r="FS189" s="309"/>
      <c r="FT189" s="310"/>
      <c r="FU189" s="310"/>
      <c r="FV189" s="309"/>
      <c r="FW189" s="311"/>
      <c r="FX189" s="307"/>
      <c r="FY189" s="308"/>
      <c r="FZ189" s="309"/>
      <c r="GA189" s="309"/>
      <c r="GB189" s="310"/>
      <c r="GC189" s="310"/>
      <c r="GD189" s="309"/>
      <c r="GE189" s="311"/>
      <c r="GF189" s="307"/>
      <c r="GG189" s="308"/>
      <c r="GH189" s="309"/>
      <c r="GI189" s="309"/>
      <c r="GJ189" s="310"/>
      <c r="GK189" s="310"/>
      <c r="GL189" s="309"/>
      <c r="GM189" s="311"/>
      <c r="GN189" s="307"/>
      <c r="GO189" s="308"/>
      <c r="GP189" s="309"/>
      <c r="GQ189" s="309"/>
      <c r="GR189" s="310"/>
      <c r="GS189" s="310"/>
      <c r="GT189" s="309"/>
      <c r="GU189" s="311"/>
      <c r="GV189" s="307"/>
      <c r="GW189" s="308"/>
      <c r="GX189" s="309"/>
      <c r="GY189" s="309"/>
      <c r="GZ189" s="310"/>
      <c r="HA189" s="310"/>
      <c r="HB189" s="309"/>
      <c r="HC189" s="311"/>
      <c r="HD189" s="307"/>
      <c r="HE189" s="308"/>
      <c r="HF189" s="309"/>
      <c r="HG189" s="309"/>
      <c r="HH189" s="310"/>
      <c r="HI189" s="310"/>
      <c r="HJ189" s="309"/>
      <c r="HK189" s="311"/>
      <c r="HL189" s="307"/>
      <c r="HM189" s="308"/>
      <c r="HN189" s="309"/>
      <c r="HO189" s="309"/>
      <c r="HP189" s="310"/>
      <c r="HQ189" s="310"/>
      <c r="HR189" s="309"/>
      <c r="HS189" s="311"/>
      <c r="HT189" s="307"/>
      <c r="HU189" s="308"/>
      <c r="HV189" s="309"/>
      <c r="HW189" s="309"/>
      <c r="HX189" s="310"/>
      <c r="HY189" s="310"/>
      <c r="HZ189" s="309"/>
      <c r="IA189" s="311"/>
      <c r="IB189" s="307"/>
      <c r="IC189" s="308"/>
      <c r="ID189" s="309"/>
      <c r="IE189" s="309"/>
      <c r="IF189" s="310"/>
      <c r="IG189" s="310"/>
      <c r="IH189" s="309"/>
      <c r="II189" s="311"/>
      <c r="IJ189" s="307"/>
      <c r="IK189" s="308"/>
      <c r="IL189" s="309"/>
      <c r="IM189" s="309"/>
      <c r="IN189" s="310"/>
      <c r="IO189" s="310"/>
      <c r="IP189" s="309"/>
      <c r="IQ189" s="311"/>
      <c r="IR189" s="307"/>
      <c r="IS189" s="308"/>
    </row>
    <row r="190" spans="1:253" s="306" customFormat="1" ht="15">
      <c r="A190" s="300"/>
      <c r="B190" s="380" t="s">
        <v>534</v>
      </c>
      <c r="C190" s="312" t="s">
        <v>459</v>
      </c>
      <c r="D190" s="409">
        <f>27.24+16+31.22*2+16.86*2</f>
        <v>139.39999999999998</v>
      </c>
      <c r="E190" s="684">
        <v>0</v>
      </c>
      <c r="F190" s="688">
        <f>D190*E190</f>
        <v>0</v>
      </c>
      <c r="G190" s="644"/>
      <c r="H190" s="623"/>
      <c r="I190" s="624"/>
      <c r="J190" s="625">
        <f>E190*1.2</f>
        <v>0</v>
      </c>
      <c r="K190" s="678">
        <f>D190*J190</f>
        <v>0</v>
      </c>
      <c r="L190" s="307"/>
      <c r="M190" s="308"/>
      <c r="N190" s="309"/>
      <c r="O190" s="309"/>
      <c r="P190" s="310"/>
      <c r="Q190" s="310"/>
      <c r="R190" s="309"/>
      <c r="S190" s="311"/>
      <c r="T190" s="307"/>
      <c r="U190" s="308"/>
      <c r="V190" s="309"/>
      <c r="W190" s="309"/>
      <c r="X190" s="310"/>
      <c r="Y190" s="310"/>
      <c r="Z190" s="309"/>
      <c r="AA190" s="311"/>
      <c r="AB190" s="307"/>
      <c r="AC190" s="308"/>
      <c r="AD190" s="309"/>
      <c r="AE190" s="309"/>
      <c r="AF190" s="310"/>
      <c r="AG190" s="310"/>
      <c r="AH190" s="309"/>
      <c r="AI190" s="311"/>
      <c r="AJ190" s="307"/>
      <c r="AK190" s="308"/>
      <c r="AL190" s="309"/>
      <c r="AM190" s="309"/>
      <c r="AN190" s="310"/>
      <c r="AO190" s="310"/>
      <c r="AP190" s="309"/>
      <c r="AQ190" s="311"/>
      <c r="AR190" s="307"/>
      <c r="AS190" s="308"/>
      <c r="AT190" s="309"/>
      <c r="AU190" s="309"/>
      <c r="AV190" s="310"/>
      <c r="AW190" s="310"/>
      <c r="AX190" s="309"/>
      <c r="AY190" s="311"/>
      <c r="AZ190" s="307"/>
      <c r="BA190" s="308"/>
      <c r="BB190" s="309"/>
      <c r="BC190" s="309"/>
      <c r="BD190" s="310"/>
      <c r="BE190" s="310"/>
      <c r="BF190" s="309"/>
      <c r="BG190" s="311"/>
      <c r="BH190" s="307"/>
      <c r="BI190" s="308"/>
      <c r="BJ190" s="309"/>
      <c r="BK190" s="309"/>
      <c r="BL190" s="310"/>
      <c r="BM190" s="310"/>
      <c r="BN190" s="309"/>
      <c r="BO190" s="311"/>
      <c r="BP190" s="307"/>
      <c r="BQ190" s="308"/>
      <c r="BR190" s="309"/>
      <c r="BS190" s="309"/>
      <c r="BT190" s="310"/>
      <c r="BU190" s="310"/>
      <c r="BV190" s="309"/>
      <c r="BW190" s="311"/>
      <c r="BX190" s="307"/>
      <c r="BY190" s="308"/>
      <c r="BZ190" s="309"/>
      <c r="CA190" s="309"/>
      <c r="CB190" s="310"/>
      <c r="CC190" s="310"/>
      <c r="CD190" s="309"/>
      <c r="CE190" s="311"/>
      <c r="CF190" s="307"/>
      <c r="CG190" s="308"/>
      <c r="CH190" s="309"/>
      <c r="CI190" s="309"/>
      <c r="CJ190" s="310"/>
      <c r="CK190" s="310"/>
      <c r="CL190" s="309"/>
      <c r="CM190" s="311"/>
      <c r="CN190" s="307"/>
      <c r="CO190" s="308"/>
      <c r="CP190" s="309"/>
      <c r="CQ190" s="309"/>
      <c r="CR190" s="310"/>
      <c r="CS190" s="310"/>
      <c r="CT190" s="309"/>
      <c r="CU190" s="311"/>
      <c r="CV190" s="307"/>
      <c r="CW190" s="308"/>
      <c r="CX190" s="309"/>
      <c r="CY190" s="309"/>
      <c r="CZ190" s="310"/>
      <c r="DA190" s="310"/>
      <c r="DB190" s="309"/>
      <c r="DC190" s="311"/>
      <c r="DD190" s="307"/>
      <c r="DE190" s="308"/>
      <c r="DF190" s="309"/>
      <c r="DG190" s="309"/>
      <c r="DH190" s="310"/>
      <c r="DI190" s="310"/>
      <c r="DJ190" s="309"/>
      <c r="DK190" s="311"/>
      <c r="DL190" s="307"/>
      <c r="DM190" s="308"/>
      <c r="DN190" s="309"/>
      <c r="DO190" s="309"/>
      <c r="DP190" s="310"/>
      <c r="DQ190" s="310"/>
      <c r="DR190" s="309"/>
      <c r="DS190" s="311"/>
      <c r="DT190" s="307"/>
      <c r="DU190" s="308"/>
      <c r="DV190" s="309"/>
      <c r="DW190" s="309"/>
      <c r="DX190" s="310"/>
      <c r="DY190" s="310"/>
      <c r="DZ190" s="309"/>
      <c r="EA190" s="311"/>
      <c r="EB190" s="307"/>
      <c r="EC190" s="308"/>
      <c r="ED190" s="309"/>
      <c r="EE190" s="309"/>
      <c r="EF190" s="310"/>
      <c r="EG190" s="310"/>
      <c r="EH190" s="309"/>
      <c r="EI190" s="311"/>
      <c r="EJ190" s="307"/>
      <c r="EK190" s="308"/>
      <c r="EL190" s="309"/>
      <c r="EM190" s="309"/>
      <c r="EN190" s="310"/>
      <c r="EO190" s="310"/>
      <c r="EP190" s="309"/>
      <c r="EQ190" s="311"/>
      <c r="ER190" s="307"/>
      <c r="ES190" s="308"/>
      <c r="ET190" s="309"/>
      <c r="EU190" s="309"/>
      <c r="EV190" s="310"/>
      <c r="EW190" s="310"/>
      <c r="EX190" s="309"/>
      <c r="EY190" s="311"/>
      <c r="EZ190" s="307"/>
      <c r="FA190" s="308"/>
      <c r="FB190" s="309"/>
      <c r="FC190" s="309"/>
      <c r="FD190" s="310"/>
      <c r="FE190" s="310"/>
      <c r="FF190" s="309"/>
      <c r="FG190" s="311"/>
      <c r="FH190" s="307"/>
      <c r="FI190" s="308"/>
      <c r="FJ190" s="309"/>
      <c r="FK190" s="309"/>
      <c r="FL190" s="310"/>
      <c r="FM190" s="310"/>
      <c r="FN190" s="309"/>
      <c r="FO190" s="311"/>
      <c r="FP190" s="307"/>
      <c r="FQ190" s="308"/>
      <c r="FR190" s="309"/>
      <c r="FS190" s="309"/>
      <c r="FT190" s="310"/>
      <c r="FU190" s="310"/>
      <c r="FV190" s="309"/>
      <c r="FW190" s="311"/>
      <c r="FX190" s="307"/>
      <c r="FY190" s="308"/>
      <c r="FZ190" s="309"/>
      <c r="GA190" s="309"/>
      <c r="GB190" s="310"/>
      <c r="GC190" s="310"/>
      <c r="GD190" s="309"/>
      <c r="GE190" s="311"/>
      <c r="GF190" s="307"/>
      <c r="GG190" s="308"/>
      <c r="GH190" s="309"/>
      <c r="GI190" s="309"/>
      <c r="GJ190" s="310"/>
      <c r="GK190" s="310"/>
      <c r="GL190" s="309"/>
      <c r="GM190" s="311"/>
      <c r="GN190" s="307"/>
      <c r="GO190" s="308"/>
      <c r="GP190" s="309"/>
      <c r="GQ190" s="309"/>
      <c r="GR190" s="310"/>
      <c r="GS190" s="310"/>
      <c r="GT190" s="309"/>
      <c r="GU190" s="311"/>
      <c r="GV190" s="307"/>
      <c r="GW190" s="308"/>
      <c r="GX190" s="309"/>
      <c r="GY190" s="309"/>
      <c r="GZ190" s="310"/>
      <c r="HA190" s="310"/>
      <c r="HB190" s="309"/>
      <c r="HC190" s="311"/>
      <c r="HD190" s="307"/>
      <c r="HE190" s="308"/>
      <c r="HF190" s="309"/>
      <c r="HG190" s="309"/>
      <c r="HH190" s="310"/>
      <c r="HI190" s="310"/>
      <c r="HJ190" s="309"/>
      <c r="HK190" s="311"/>
      <c r="HL190" s="307"/>
      <c r="HM190" s="308"/>
      <c r="HN190" s="309"/>
      <c r="HO190" s="309"/>
      <c r="HP190" s="310"/>
      <c r="HQ190" s="310"/>
      <c r="HR190" s="309"/>
      <c r="HS190" s="311"/>
      <c r="HT190" s="307"/>
      <c r="HU190" s="308"/>
      <c r="HV190" s="309"/>
      <c r="HW190" s="309"/>
      <c r="HX190" s="310"/>
      <c r="HY190" s="310"/>
      <c r="HZ190" s="309"/>
      <c r="IA190" s="311"/>
      <c r="IB190" s="307"/>
      <c r="IC190" s="308"/>
      <c r="ID190" s="309"/>
      <c r="IE190" s="309"/>
      <c r="IF190" s="310"/>
      <c r="IG190" s="310"/>
      <c r="IH190" s="309"/>
      <c r="II190" s="311"/>
      <c r="IJ190" s="307"/>
      <c r="IK190" s="308"/>
      <c r="IL190" s="309"/>
      <c r="IM190" s="309"/>
      <c r="IN190" s="310"/>
      <c r="IO190" s="310"/>
      <c r="IP190" s="309"/>
      <c r="IQ190" s="311"/>
      <c r="IR190" s="307"/>
      <c r="IS190" s="308"/>
    </row>
    <row r="191" spans="1:253" s="306" customFormat="1" ht="13.5">
      <c r="A191" s="317">
        <v>7</v>
      </c>
      <c r="B191" s="318" t="s">
        <v>546</v>
      </c>
      <c r="C191" s="319"/>
      <c r="D191" s="320"/>
      <c r="E191" s="321" t="s">
        <v>465</v>
      </c>
      <c r="F191" s="621">
        <f>SUM(F184:F190)</f>
        <v>0</v>
      </c>
      <c r="G191" s="622"/>
      <c r="H191" s="623"/>
      <c r="I191" s="624"/>
      <c r="J191" s="625"/>
      <c r="K191" s="680">
        <f>SUM(K184:K190)</f>
        <v>0</v>
      </c>
      <c r="L191" s="307"/>
      <c r="M191" s="308"/>
      <c r="N191" s="309"/>
      <c r="O191" s="309"/>
      <c r="P191" s="310"/>
      <c r="Q191" s="310"/>
      <c r="R191" s="309"/>
      <c r="S191" s="311"/>
      <c r="T191" s="307"/>
      <c r="U191" s="308"/>
      <c r="V191" s="309"/>
      <c r="W191" s="309"/>
      <c r="X191" s="310"/>
      <c r="Y191" s="310"/>
      <c r="Z191" s="309"/>
      <c r="AA191" s="311"/>
      <c r="AB191" s="307"/>
      <c r="AC191" s="308"/>
      <c r="AD191" s="309"/>
      <c r="AE191" s="309"/>
      <c r="AF191" s="310"/>
      <c r="AG191" s="310"/>
      <c r="AH191" s="309"/>
      <c r="AI191" s="311"/>
      <c r="AJ191" s="307"/>
      <c r="AK191" s="308"/>
      <c r="AL191" s="309"/>
      <c r="AM191" s="309"/>
      <c r="AN191" s="310"/>
      <c r="AO191" s="310"/>
      <c r="AP191" s="309"/>
      <c r="AQ191" s="311"/>
      <c r="AR191" s="307"/>
      <c r="AS191" s="308"/>
      <c r="AT191" s="309"/>
      <c r="AU191" s="309"/>
      <c r="AV191" s="310"/>
      <c r="AW191" s="310"/>
      <c r="AX191" s="309"/>
      <c r="AY191" s="311"/>
      <c r="AZ191" s="307"/>
      <c r="BA191" s="308"/>
      <c r="BB191" s="309"/>
      <c r="BC191" s="309"/>
      <c r="BD191" s="310"/>
      <c r="BE191" s="310"/>
      <c r="BF191" s="309"/>
      <c r="BG191" s="311"/>
      <c r="BH191" s="307"/>
      <c r="BI191" s="308"/>
      <c r="BJ191" s="309"/>
      <c r="BK191" s="309"/>
      <c r="BL191" s="310"/>
      <c r="BM191" s="310"/>
      <c r="BN191" s="309"/>
      <c r="BO191" s="311"/>
      <c r="BP191" s="307"/>
      <c r="BQ191" s="308"/>
      <c r="BR191" s="309"/>
      <c r="BS191" s="309"/>
      <c r="BT191" s="310"/>
      <c r="BU191" s="310"/>
      <c r="BV191" s="309"/>
      <c r="BW191" s="311"/>
      <c r="BX191" s="307"/>
      <c r="BY191" s="308"/>
      <c r="BZ191" s="309"/>
      <c r="CA191" s="309"/>
      <c r="CB191" s="310"/>
      <c r="CC191" s="310"/>
      <c r="CD191" s="309"/>
      <c r="CE191" s="311"/>
      <c r="CF191" s="307"/>
      <c r="CG191" s="308"/>
      <c r="CH191" s="309"/>
      <c r="CI191" s="309"/>
      <c r="CJ191" s="310"/>
      <c r="CK191" s="310"/>
      <c r="CL191" s="309"/>
      <c r="CM191" s="311"/>
      <c r="CN191" s="307"/>
      <c r="CO191" s="308"/>
      <c r="CP191" s="309"/>
      <c r="CQ191" s="309"/>
      <c r="CR191" s="310"/>
      <c r="CS191" s="310"/>
      <c r="CT191" s="309"/>
      <c r="CU191" s="311"/>
      <c r="CV191" s="307"/>
      <c r="CW191" s="308"/>
      <c r="CX191" s="309"/>
      <c r="CY191" s="309"/>
      <c r="CZ191" s="310"/>
      <c r="DA191" s="310"/>
      <c r="DB191" s="309"/>
      <c r="DC191" s="311"/>
      <c r="DD191" s="307"/>
      <c r="DE191" s="308"/>
      <c r="DF191" s="309"/>
      <c r="DG191" s="309"/>
      <c r="DH191" s="310"/>
      <c r="DI191" s="310"/>
      <c r="DJ191" s="309"/>
      <c r="DK191" s="311"/>
      <c r="DL191" s="307"/>
      <c r="DM191" s="308"/>
      <c r="DN191" s="309"/>
      <c r="DO191" s="309"/>
      <c r="DP191" s="310"/>
      <c r="DQ191" s="310"/>
      <c r="DR191" s="309"/>
      <c r="DS191" s="311"/>
      <c r="DT191" s="307"/>
      <c r="DU191" s="308"/>
      <c r="DV191" s="309"/>
      <c r="DW191" s="309"/>
      <c r="DX191" s="310"/>
      <c r="DY191" s="310"/>
      <c r="DZ191" s="309"/>
      <c r="EA191" s="311"/>
      <c r="EB191" s="307"/>
      <c r="EC191" s="308"/>
      <c r="ED191" s="309"/>
      <c r="EE191" s="309"/>
      <c r="EF191" s="310"/>
      <c r="EG191" s="310"/>
      <c r="EH191" s="309"/>
      <c r="EI191" s="311"/>
      <c r="EJ191" s="307"/>
      <c r="EK191" s="308"/>
      <c r="EL191" s="309"/>
      <c r="EM191" s="309"/>
      <c r="EN191" s="310"/>
      <c r="EO191" s="310"/>
      <c r="EP191" s="309"/>
      <c r="EQ191" s="311"/>
      <c r="ER191" s="307"/>
      <c r="ES191" s="308"/>
      <c r="ET191" s="309"/>
      <c r="EU191" s="309"/>
      <c r="EV191" s="310"/>
      <c r="EW191" s="310"/>
      <c r="EX191" s="309"/>
      <c r="EY191" s="311"/>
      <c r="EZ191" s="307"/>
      <c r="FA191" s="308"/>
      <c r="FB191" s="309"/>
      <c r="FC191" s="309"/>
      <c r="FD191" s="310"/>
      <c r="FE191" s="310"/>
      <c r="FF191" s="309"/>
      <c r="FG191" s="311"/>
      <c r="FH191" s="307"/>
      <c r="FI191" s="308"/>
      <c r="FJ191" s="309"/>
      <c r="FK191" s="309"/>
      <c r="FL191" s="310"/>
      <c r="FM191" s="310"/>
      <c r="FN191" s="309"/>
      <c r="FO191" s="311"/>
      <c r="FP191" s="307"/>
      <c r="FQ191" s="308"/>
      <c r="FR191" s="309"/>
      <c r="FS191" s="309"/>
      <c r="FT191" s="310"/>
      <c r="FU191" s="310"/>
      <c r="FV191" s="309"/>
      <c r="FW191" s="311"/>
      <c r="FX191" s="307"/>
      <c r="FY191" s="308"/>
      <c r="FZ191" s="309"/>
      <c r="GA191" s="309"/>
      <c r="GB191" s="310"/>
      <c r="GC191" s="310"/>
      <c r="GD191" s="309"/>
      <c r="GE191" s="311"/>
      <c r="GF191" s="307"/>
      <c r="GG191" s="308"/>
      <c r="GH191" s="309"/>
      <c r="GI191" s="309"/>
      <c r="GJ191" s="310"/>
      <c r="GK191" s="310"/>
      <c r="GL191" s="309"/>
      <c r="GM191" s="311"/>
      <c r="GN191" s="307"/>
      <c r="GO191" s="308"/>
      <c r="GP191" s="309"/>
      <c r="GQ191" s="309"/>
      <c r="GR191" s="310"/>
      <c r="GS191" s="310"/>
      <c r="GT191" s="309"/>
      <c r="GU191" s="311"/>
      <c r="GV191" s="307"/>
      <c r="GW191" s="308"/>
      <c r="GX191" s="309"/>
      <c r="GY191" s="309"/>
      <c r="GZ191" s="310"/>
      <c r="HA191" s="310"/>
      <c r="HB191" s="309"/>
      <c r="HC191" s="311"/>
      <c r="HD191" s="307"/>
      <c r="HE191" s="308"/>
      <c r="HF191" s="309"/>
      <c r="HG191" s="309"/>
      <c r="HH191" s="310"/>
      <c r="HI191" s="310"/>
      <c r="HJ191" s="309"/>
      <c r="HK191" s="311"/>
      <c r="HL191" s="307"/>
      <c r="HM191" s="308"/>
      <c r="HN191" s="309"/>
      <c r="HO191" s="309"/>
      <c r="HP191" s="310"/>
      <c r="HQ191" s="310"/>
      <c r="HR191" s="309"/>
      <c r="HS191" s="311"/>
      <c r="HT191" s="307"/>
      <c r="HU191" s="308"/>
      <c r="HV191" s="309"/>
      <c r="HW191" s="309"/>
      <c r="HX191" s="310"/>
      <c r="HY191" s="310"/>
      <c r="HZ191" s="309"/>
      <c r="IA191" s="311"/>
      <c r="IB191" s="307"/>
      <c r="IC191" s="308"/>
      <c r="ID191" s="309"/>
      <c r="IE191" s="309"/>
      <c r="IF191" s="310"/>
      <c r="IG191" s="310"/>
      <c r="IH191" s="309"/>
      <c r="II191" s="311"/>
      <c r="IJ191" s="307"/>
      <c r="IK191" s="308"/>
      <c r="IL191" s="309"/>
      <c r="IM191" s="309"/>
      <c r="IN191" s="310"/>
      <c r="IO191" s="310"/>
      <c r="IP191" s="309"/>
      <c r="IQ191" s="311"/>
      <c r="IR191" s="307"/>
      <c r="IS191" s="308"/>
    </row>
    <row r="192" spans="1:253" s="306" customFormat="1" ht="13.5">
      <c r="A192" s="300"/>
      <c r="B192" s="305"/>
      <c r="C192" s="312"/>
      <c r="D192" s="279"/>
      <c r="E192" s="323"/>
      <c r="F192" s="324"/>
      <c r="G192" s="325"/>
      <c r="H192" s="326"/>
      <c r="I192" s="310"/>
      <c r="J192" s="327"/>
      <c r="K192" s="312"/>
      <c r="L192" s="307"/>
      <c r="M192" s="308"/>
      <c r="N192" s="309"/>
      <c r="O192" s="309"/>
      <c r="P192" s="310"/>
      <c r="Q192" s="310"/>
      <c r="R192" s="309"/>
      <c r="S192" s="311"/>
      <c r="T192" s="307"/>
      <c r="U192" s="308"/>
      <c r="V192" s="309"/>
      <c r="W192" s="309"/>
      <c r="X192" s="310"/>
      <c r="Y192" s="310"/>
      <c r="Z192" s="309"/>
      <c r="AA192" s="311"/>
      <c r="AB192" s="307"/>
      <c r="AC192" s="308"/>
      <c r="AD192" s="309"/>
      <c r="AE192" s="309"/>
      <c r="AF192" s="310"/>
      <c r="AG192" s="310"/>
      <c r="AH192" s="309"/>
      <c r="AI192" s="311"/>
      <c r="AJ192" s="307"/>
      <c r="AK192" s="308"/>
      <c r="AL192" s="309"/>
      <c r="AM192" s="309"/>
      <c r="AN192" s="310"/>
      <c r="AO192" s="310"/>
      <c r="AP192" s="309"/>
      <c r="AQ192" s="311"/>
      <c r="AR192" s="307"/>
      <c r="AS192" s="308"/>
      <c r="AT192" s="309"/>
      <c r="AU192" s="309"/>
      <c r="AV192" s="310"/>
      <c r="AW192" s="310"/>
      <c r="AX192" s="309"/>
      <c r="AY192" s="311"/>
      <c r="AZ192" s="307"/>
      <c r="BA192" s="308"/>
      <c r="BB192" s="309"/>
      <c r="BC192" s="309"/>
      <c r="BD192" s="310"/>
      <c r="BE192" s="310"/>
      <c r="BF192" s="309"/>
      <c r="BG192" s="311"/>
      <c r="BH192" s="307"/>
      <c r="BI192" s="308"/>
      <c r="BJ192" s="309"/>
      <c r="BK192" s="309"/>
      <c r="BL192" s="310"/>
      <c r="BM192" s="310"/>
      <c r="BN192" s="309"/>
      <c r="BO192" s="311"/>
      <c r="BP192" s="307"/>
      <c r="BQ192" s="308"/>
      <c r="BR192" s="309"/>
      <c r="BS192" s="309"/>
      <c r="BT192" s="310"/>
      <c r="BU192" s="310"/>
      <c r="BV192" s="309"/>
      <c r="BW192" s="311"/>
      <c r="BX192" s="307"/>
      <c r="BY192" s="308"/>
      <c r="BZ192" s="309"/>
      <c r="CA192" s="309"/>
      <c r="CB192" s="310"/>
      <c r="CC192" s="310"/>
      <c r="CD192" s="309"/>
      <c r="CE192" s="311"/>
      <c r="CF192" s="307"/>
      <c r="CG192" s="308"/>
      <c r="CH192" s="309"/>
      <c r="CI192" s="309"/>
      <c r="CJ192" s="310"/>
      <c r="CK192" s="310"/>
      <c r="CL192" s="309"/>
      <c r="CM192" s="311"/>
      <c r="CN192" s="307"/>
      <c r="CO192" s="308"/>
      <c r="CP192" s="309"/>
      <c r="CQ192" s="309"/>
      <c r="CR192" s="310"/>
      <c r="CS192" s="310"/>
      <c r="CT192" s="309"/>
      <c r="CU192" s="311"/>
      <c r="CV192" s="307"/>
      <c r="CW192" s="308"/>
      <c r="CX192" s="309"/>
      <c r="CY192" s="309"/>
      <c r="CZ192" s="310"/>
      <c r="DA192" s="310"/>
      <c r="DB192" s="309"/>
      <c r="DC192" s="311"/>
      <c r="DD192" s="307"/>
      <c r="DE192" s="308"/>
      <c r="DF192" s="309"/>
      <c r="DG192" s="309"/>
      <c r="DH192" s="310"/>
      <c r="DI192" s="310"/>
      <c r="DJ192" s="309"/>
      <c r="DK192" s="311"/>
      <c r="DL192" s="307"/>
      <c r="DM192" s="308"/>
      <c r="DN192" s="309"/>
      <c r="DO192" s="309"/>
      <c r="DP192" s="310"/>
      <c r="DQ192" s="310"/>
      <c r="DR192" s="309"/>
      <c r="DS192" s="311"/>
      <c r="DT192" s="307"/>
      <c r="DU192" s="308"/>
      <c r="DV192" s="309"/>
      <c r="DW192" s="309"/>
      <c r="DX192" s="310"/>
      <c r="DY192" s="310"/>
      <c r="DZ192" s="309"/>
      <c r="EA192" s="311"/>
      <c r="EB192" s="307"/>
      <c r="EC192" s="308"/>
      <c r="ED192" s="309"/>
      <c r="EE192" s="309"/>
      <c r="EF192" s="310"/>
      <c r="EG192" s="310"/>
      <c r="EH192" s="309"/>
      <c r="EI192" s="311"/>
      <c r="EJ192" s="307"/>
      <c r="EK192" s="308"/>
      <c r="EL192" s="309"/>
      <c r="EM192" s="309"/>
      <c r="EN192" s="310"/>
      <c r="EO192" s="310"/>
      <c r="EP192" s="309"/>
      <c r="EQ192" s="311"/>
      <c r="ER192" s="307"/>
      <c r="ES192" s="308"/>
      <c r="ET192" s="309"/>
      <c r="EU192" s="309"/>
      <c r="EV192" s="310"/>
      <c r="EW192" s="310"/>
      <c r="EX192" s="309"/>
      <c r="EY192" s="311"/>
      <c r="EZ192" s="307"/>
      <c r="FA192" s="308"/>
      <c r="FB192" s="309"/>
      <c r="FC192" s="309"/>
      <c r="FD192" s="310"/>
      <c r="FE192" s="310"/>
      <c r="FF192" s="309"/>
      <c r="FG192" s="311"/>
      <c r="FH192" s="307"/>
      <c r="FI192" s="308"/>
      <c r="FJ192" s="309"/>
      <c r="FK192" s="309"/>
      <c r="FL192" s="310"/>
      <c r="FM192" s="310"/>
      <c r="FN192" s="309"/>
      <c r="FO192" s="311"/>
      <c r="FP192" s="307"/>
      <c r="FQ192" s="308"/>
      <c r="FR192" s="309"/>
      <c r="FS192" s="309"/>
      <c r="FT192" s="310"/>
      <c r="FU192" s="310"/>
      <c r="FV192" s="309"/>
      <c r="FW192" s="311"/>
      <c r="FX192" s="307"/>
      <c r="FY192" s="308"/>
      <c r="FZ192" s="309"/>
      <c r="GA192" s="309"/>
      <c r="GB192" s="310"/>
      <c r="GC192" s="310"/>
      <c r="GD192" s="309"/>
      <c r="GE192" s="311"/>
      <c r="GF192" s="307"/>
      <c r="GG192" s="308"/>
      <c r="GH192" s="309"/>
      <c r="GI192" s="309"/>
      <c r="GJ192" s="310"/>
      <c r="GK192" s="310"/>
      <c r="GL192" s="309"/>
      <c r="GM192" s="311"/>
      <c r="GN192" s="307"/>
      <c r="GO192" s="308"/>
      <c r="GP192" s="309"/>
      <c r="GQ192" s="309"/>
      <c r="GR192" s="310"/>
      <c r="GS192" s="310"/>
      <c r="GT192" s="309"/>
      <c r="GU192" s="311"/>
      <c r="GV192" s="307"/>
      <c r="GW192" s="308"/>
      <c r="GX192" s="309"/>
      <c r="GY192" s="309"/>
      <c r="GZ192" s="310"/>
      <c r="HA192" s="310"/>
      <c r="HB192" s="309"/>
      <c r="HC192" s="311"/>
      <c r="HD192" s="307"/>
      <c r="HE192" s="308"/>
      <c r="HF192" s="309"/>
      <c r="HG192" s="309"/>
      <c r="HH192" s="310"/>
      <c r="HI192" s="310"/>
      <c r="HJ192" s="309"/>
      <c r="HK192" s="311"/>
      <c r="HL192" s="307"/>
      <c r="HM192" s="308"/>
      <c r="HN192" s="309"/>
      <c r="HO192" s="309"/>
      <c r="HP192" s="310"/>
      <c r="HQ192" s="310"/>
      <c r="HR192" s="309"/>
      <c r="HS192" s="311"/>
      <c r="HT192" s="307"/>
      <c r="HU192" s="308"/>
      <c r="HV192" s="309"/>
      <c r="HW192" s="309"/>
      <c r="HX192" s="310"/>
      <c r="HY192" s="310"/>
      <c r="HZ192" s="309"/>
      <c r="IA192" s="311"/>
      <c r="IB192" s="307"/>
      <c r="IC192" s="308"/>
      <c r="ID192" s="309"/>
      <c r="IE192" s="309"/>
      <c r="IF192" s="310"/>
      <c r="IG192" s="310"/>
      <c r="IH192" s="309"/>
      <c r="II192" s="311"/>
      <c r="IJ192" s="307"/>
      <c r="IK192" s="308"/>
      <c r="IL192" s="309"/>
      <c r="IM192" s="309"/>
      <c r="IN192" s="310"/>
      <c r="IO192" s="310"/>
      <c r="IP192" s="309"/>
      <c r="IQ192" s="311"/>
      <c r="IR192" s="307"/>
      <c r="IS192" s="308"/>
    </row>
    <row r="193" spans="1:11" ht="15" customHeight="1">
      <c r="A193" s="281">
        <v>8</v>
      </c>
      <c r="B193" s="707" t="s">
        <v>562</v>
      </c>
      <c r="C193" s="713"/>
      <c r="D193" s="713"/>
      <c r="E193" s="713"/>
      <c r="F193" s="713"/>
      <c r="G193" s="713"/>
      <c r="H193" s="713"/>
      <c r="I193" s="257"/>
      <c r="J193" s="330"/>
      <c r="K193" s="330"/>
    </row>
    <row r="194" spans="1:11" s="299" customFormat="1" ht="51">
      <c r="A194" s="292" t="s">
        <v>451</v>
      </c>
      <c r="B194" s="293" t="s">
        <v>452</v>
      </c>
      <c r="C194" s="293" t="s">
        <v>453</v>
      </c>
      <c r="D194" s="294" t="s">
        <v>454</v>
      </c>
      <c r="E194" s="295" t="s">
        <v>455</v>
      </c>
      <c r="F194" s="293" t="s">
        <v>456</v>
      </c>
      <c r="G194" s="296"/>
      <c r="H194" s="297"/>
      <c r="I194" s="298"/>
      <c r="J194" s="295" t="s">
        <v>457</v>
      </c>
      <c r="K194" s="293" t="s">
        <v>458</v>
      </c>
    </row>
    <row r="195" spans="1:255" ht="51" customHeight="1">
      <c r="A195" s="711" t="s">
        <v>563</v>
      </c>
      <c r="B195" s="711"/>
      <c r="C195" s="711"/>
      <c r="D195" s="711"/>
      <c r="E195" s="711"/>
      <c r="F195" s="711"/>
      <c r="G195" s="266"/>
      <c r="H195" s="266"/>
      <c r="I195" s="344"/>
      <c r="J195" s="334"/>
      <c r="K195" s="335"/>
      <c r="L195" s="345"/>
      <c r="M195" s="346"/>
      <c r="N195" s="338"/>
      <c r="O195" s="347"/>
      <c r="P195" s="345"/>
      <c r="Q195" s="345"/>
      <c r="R195" s="340"/>
      <c r="S195" s="340"/>
      <c r="T195" s="345"/>
      <c r="U195" s="346"/>
      <c r="V195" s="338"/>
      <c r="W195" s="347"/>
      <c r="X195" s="345"/>
      <c r="Y195" s="345"/>
      <c r="Z195" s="340"/>
      <c r="AA195" s="340"/>
      <c r="AB195" s="345"/>
      <c r="AC195" s="346"/>
      <c r="AD195" s="338"/>
      <c r="AE195" s="347"/>
      <c r="AF195" s="345"/>
      <c r="AG195" s="345"/>
      <c r="AH195" s="340"/>
      <c r="AI195" s="340"/>
      <c r="AJ195" s="345"/>
      <c r="AK195" s="346"/>
      <c r="AL195" s="338"/>
      <c r="AM195" s="347"/>
      <c r="AN195" s="345"/>
      <c r="AO195" s="345"/>
      <c r="AP195" s="340"/>
      <c r="AQ195" s="340"/>
      <c r="AR195" s="345"/>
      <c r="AS195" s="346"/>
      <c r="AT195" s="338"/>
      <c r="AU195" s="347"/>
      <c r="AV195" s="345"/>
      <c r="AW195" s="345"/>
      <c r="AX195" s="340"/>
      <c r="AY195" s="340"/>
      <c r="AZ195" s="345"/>
      <c r="BA195" s="346"/>
      <c r="BB195" s="338"/>
      <c r="BC195" s="347"/>
      <c r="BD195" s="345"/>
      <c r="BE195" s="345"/>
      <c r="BF195" s="340"/>
      <c r="BG195" s="340"/>
      <c r="BH195" s="345"/>
      <c r="BI195" s="346"/>
      <c r="BJ195" s="338"/>
      <c r="BK195" s="347"/>
      <c r="BL195" s="345"/>
      <c r="BM195" s="345"/>
      <c r="BN195" s="340"/>
      <c r="BO195" s="340"/>
      <c r="BP195" s="345"/>
      <c r="BQ195" s="346"/>
      <c r="BR195" s="338"/>
      <c r="BS195" s="347"/>
      <c r="BT195" s="345"/>
      <c r="BU195" s="345"/>
      <c r="BV195" s="340"/>
      <c r="BW195" s="340"/>
      <c r="BX195" s="345"/>
      <c r="BY195" s="346"/>
      <c r="BZ195" s="338"/>
      <c r="CA195" s="347"/>
      <c r="CB195" s="345"/>
      <c r="CC195" s="345"/>
      <c r="CD195" s="340"/>
      <c r="CE195" s="340"/>
      <c r="CF195" s="345"/>
      <c r="CG195" s="346"/>
      <c r="CH195" s="338"/>
      <c r="CI195" s="347"/>
      <c r="CJ195" s="345"/>
      <c r="CK195" s="345"/>
      <c r="CL195" s="340"/>
      <c r="CM195" s="340"/>
      <c r="CN195" s="345"/>
      <c r="CO195" s="346"/>
      <c r="CP195" s="338"/>
      <c r="CQ195" s="347"/>
      <c r="CR195" s="345"/>
      <c r="CS195" s="345"/>
      <c r="CT195" s="340"/>
      <c r="CU195" s="340"/>
      <c r="CV195" s="345"/>
      <c r="CW195" s="346"/>
      <c r="CX195" s="338"/>
      <c r="CY195" s="347"/>
      <c r="CZ195" s="345"/>
      <c r="DA195" s="345"/>
      <c r="DB195" s="340"/>
      <c r="DC195" s="340"/>
      <c r="DD195" s="345"/>
      <c r="DE195" s="346"/>
      <c r="DF195" s="338"/>
      <c r="DG195" s="347"/>
      <c r="DH195" s="345"/>
      <c r="DI195" s="345"/>
      <c r="DJ195" s="340"/>
      <c r="DK195" s="340"/>
      <c r="DL195" s="345"/>
      <c r="DM195" s="346"/>
      <c r="DN195" s="338"/>
      <c r="DO195" s="347"/>
      <c r="DP195" s="345"/>
      <c r="DQ195" s="345"/>
      <c r="DR195" s="340"/>
      <c r="DS195" s="340"/>
      <c r="DT195" s="345"/>
      <c r="DU195" s="346"/>
      <c r="DV195" s="338"/>
      <c r="DW195" s="347"/>
      <c r="DX195" s="345"/>
      <c r="DY195" s="345"/>
      <c r="DZ195" s="340"/>
      <c r="EA195" s="340"/>
      <c r="EB195" s="345"/>
      <c r="EC195" s="346"/>
      <c r="ED195" s="338"/>
      <c r="EE195" s="347"/>
      <c r="EF195" s="345"/>
      <c r="EG195" s="345"/>
      <c r="EH195" s="340"/>
      <c r="EI195" s="340"/>
      <c r="EJ195" s="345"/>
      <c r="EK195" s="346"/>
      <c r="EL195" s="338"/>
      <c r="EM195" s="347"/>
      <c r="EN195" s="345"/>
      <c r="EO195" s="345"/>
      <c r="EP195" s="340"/>
      <c r="EQ195" s="340"/>
      <c r="ER195" s="345"/>
      <c r="ES195" s="346"/>
      <c r="ET195" s="338"/>
      <c r="EU195" s="347"/>
      <c r="EV195" s="345"/>
      <c r="EW195" s="345"/>
      <c r="EX195" s="340"/>
      <c r="EY195" s="340"/>
      <c r="EZ195" s="345"/>
      <c r="FA195" s="346"/>
      <c r="FB195" s="338"/>
      <c r="FC195" s="347"/>
      <c r="FD195" s="345"/>
      <c r="FE195" s="345"/>
      <c r="FF195" s="340"/>
      <c r="FG195" s="340"/>
      <c r="FH195" s="345"/>
      <c r="FI195" s="346"/>
      <c r="FJ195" s="338"/>
      <c r="FK195" s="347"/>
      <c r="FL195" s="345"/>
      <c r="FM195" s="345"/>
      <c r="FN195" s="340"/>
      <c r="FO195" s="340"/>
      <c r="FP195" s="345"/>
      <c r="FQ195" s="346"/>
      <c r="FR195" s="338"/>
      <c r="FS195" s="347"/>
      <c r="FT195" s="345"/>
      <c r="FU195" s="345"/>
      <c r="FV195" s="340"/>
      <c r="FW195" s="340"/>
      <c r="FX195" s="345"/>
      <c r="FY195" s="346"/>
      <c r="FZ195" s="338"/>
      <c r="GA195" s="347"/>
      <c r="GB195" s="345"/>
      <c r="GC195" s="345"/>
      <c r="GD195" s="340"/>
      <c r="GE195" s="340"/>
      <c r="GF195" s="345"/>
      <c r="GG195" s="346"/>
      <c r="GH195" s="338"/>
      <c r="GI195" s="347"/>
      <c r="GJ195" s="345"/>
      <c r="GK195" s="345"/>
      <c r="GL195" s="340"/>
      <c r="GM195" s="340"/>
      <c r="GN195" s="345"/>
      <c r="GO195" s="346"/>
      <c r="GP195" s="338"/>
      <c r="GQ195" s="347"/>
      <c r="GR195" s="345"/>
      <c r="GS195" s="345"/>
      <c r="GT195" s="340"/>
      <c r="GU195" s="340"/>
      <c r="GV195" s="345"/>
      <c r="GW195" s="346"/>
      <c r="GX195" s="338"/>
      <c r="GY195" s="347"/>
      <c r="GZ195" s="345"/>
      <c r="HA195" s="345"/>
      <c r="HB195" s="340"/>
      <c r="HC195" s="340"/>
      <c r="HD195" s="345"/>
      <c r="HE195" s="346"/>
      <c r="HF195" s="338"/>
      <c r="HG195" s="347"/>
      <c r="HH195" s="345"/>
      <c r="HI195" s="345"/>
      <c r="HJ195" s="340"/>
      <c r="HK195" s="340"/>
      <c r="HL195" s="345"/>
      <c r="HM195" s="346"/>
      <c r="HN195" s="338"/>
      <c r="HO195" s="347"/>
      <c r="HP195" s="345"/>
      <c r="HQ195" s="345"/>
      <c r="HR195" s="340"/>
      <c r="HS195" s="340"/>
      <c r="HT195" s="345"/>
      <c r="HU195" s="346"/>
      <c r="HV195" s="338"/>
      <c r="HW195" s="347"/>
      <c r="HX195" s="345"/>
      <c r="HY195" s="345"/>
      <c r="HZ195" s="340"/>
      <c r="IA195" s="340"/>
      <c r="IB195" s="345"/>
      <c r="IC195" s="346"/>
      <c r="ID195" s="338"/>
      <c r="IE195" s="347"/>
      <c r="IF195" s="345"/>
      <c r="IG195" s="345"/>
      <c r="IH195" s="340"/>
      <c r="II195" s="340"/>
      <c r="IJ195" s="345"/>
      <c r="IK195" s="346"/>
      <c r="IL195" s="338"/>
      <c r="IM195" s="347"/>
      <c r="IN195" s="345"/>
      <c r="IO195" s="345"/>
      <c r="IP195" s="340"/>
      <c r="IQ195" s="340"/>
      <c r="IR195" s="345"/>
      <c r="IS195" s="346"/>
      <c r="IT195" s="338"/>
      <c r="IU195" s="347"/>
    </row>
    <row r="196" spans="1:255" ht="27" customHeight="1">
      <c r="A196" s="711" t="s">
        <v>564</v>
      </c>
      <c r="B196" s="711"/>
      <c r="C196" s="711"/>
      <c r="D196" s="711"/>
      <c r="E196" s="711"/>
      <c r="F196" s="711"/>
      <c r="G196" s="266"/>
      <c r="H196" s="266"/>
      <c r="I196" s="344"/>
      <c r="J196" s="334"/>
      <c r="K196" s="335"/>
      <c r="L196" s="345"/>
      <c r="M196" s="346"/>
      <c r="N196" s="338"/>
      <c r="O196" s="347"/>
      <c r="P196" s="345"/>
      <c r="Q196" s="345"/>
      <c r="R196" s="340"/>
      <c r="S196" s="340"/>
      <c r="T196" s="345"/>
      <c r="U196" s="346"/>
      <c r="V196" s="338"/>
      <c r="W196" s="347"/>
      <c r="X196" s="345"/>
      <c r="Y196" s="345"/>
      <c r="Z196" s="340"/>
      <c r="AA196" s="340"/>
      <c r="AB196" s="345"/>
      <c r="AC196" s="346"/>
      <c r="AD196" s="338"/>
      <c r="AE196" s="347"/>
      <c r="AF196" s="345"/>
      <c r="AG196" s="345"/>
      <c r="AH196" s="340"/>
      <c r="AI196" s="340"/>
      <c r="AJ196" s="345"/>
      <c r="AK196" s="346"/>
      <c r="AL196" s="338"/>
      <c r="AM196" s="347"/>
      <c r="AN196" s="345"/>
      <c r="AO196" s="345"/>
      <c r="AP196" s="340"/>
      <c r="AQ196" s="340"/>
      <c r="AR196" s="345"/>
      <c r="AS196" s="346"/>
      <c r="AT196" s="338"/>
      <c r="AU196" s="347"/>
      <c r="AV196" s="345"/>
      <c r="AW196" s="345"/>
      <c r="AX196" s="340"/>
      <c r="AY196" s="340"/>
      <c r="AZ196" s="345"/>
      <c r="BA196" s="346"/>
      <c r="BB196" s="338"/>
      <c r="BC196" s="347"/>
      <c r="BD196" s="345"/>
      <c r="BE196" s="345"/>
      <c r="BF196" s="340"/>
      <c r="BG196" s="340"/>
      <c r="BH196" s="345"/>
      <c r="BI196" s="346"/>
      <c r="BJ196" s="338"/>
      <c r="BK196" s="347"/>
      <c r="BL196" s="345"/>
      <c r="BM196" s="345"/>
      <c r="BN196" s="340"/>
      <c r="BO196" s="340"/>
      <c r="BP196" s="345"/>
      <c r="BQ196" s="346"/>
      <c r="BR196" s="338"/>
      <c r="BS196" s="347"/>
      <c r="BT196" s="345"/>
      <c r="BU196" s="345"/>
      <c r="BV196" s="340"/>
      <c r="BW196" s="340"/>
      <c r="BX196" s="345"/>
      <c r="BY196" s="346"/>
      <c r="BZ196" s="338"/>
      <c r="CA196" s="347"/>
      <c r="CB196" s="345"/>
      <c r="CC196" s="345"/>
      <c r="CD196" s="340"/>
      <c r="CE196" s="340"/>
      <c r="CF196" s="345"/>
      <c r="CG196" s="346"/>
      <c r="CH196" s="338"/>
      <c r="CI196" s="347"/>
      <c r="CJ196" s="345"/>
      <c r="CK196" s="345"/>
      <c r="CL196" s="340"/>
      <c r="CM196" s="340"/>
      <c r="CN196" s="345"/>
      <c r="CO196" s="346"/>
      <c r="CP196" s="338"/>
      <c r="CQ196" s="347"/>
      <c r="CR196" s="345"/>
      <c r="CS196" s="345"/>
      <c r="CT196" s="340"/>
      <c r="CU196" s="340"/>
      <c r="CV196" s="345"/>
      <c r="CW196" s="346"/>
      <c r="CX196" s="338"/>
      <c r="CY196" s="347"/>
      <c r="CZ196" s="345"/>
      <c r="DA196" s="345"/>
      <c r="DB196" s="340"/>
      <c r="DC196" s="340"/>
      <c r="DD196" s="345"/>
      <c r="DE196" s="346"/>
      <c r="DF196" s="338"/>
      <c r="DG196" s="347"/>
      <c r="DH196" s="345"/>
      <c r="DI196" s="345"/>
      <c r="DJ196" s="340"/>
      <c r="DK196" s="340"/>
      <c r="DL196" s="345"/>
      <c r="DM196" s="346"/>
      <c r="DN196" s="338"/>
      <c r="DO196" s="347"/>
      <c r="DP196" s="345"/>
      <c r="DQ196" s="345"/>
      <c r="DR196" s="340"/>
      <c r="DS196" s="340"/>
      <c r="DT196" s="345"/>
      <c r="DU196" s="346"/>
      <c r="DV196" s="338"/>
      <c r="DW196" s="347"/>
      <c r="DX196" s="345"/>
      <c r="DY196" s="345"/>
      <c r="DZ196" s="340"/>
      <c r="EA196" s="340"/>
      <c r="EB196" s="345"/>
      <c r="EC196" s="346"/>
      <c r="ED196" s="338"/>
      <c r="EE196" s="347"/>
      <c r="EF196" s="345"/>
      <c r="EG196" s="345"/>
      <c r="EH196" s="340"/>
      <c r="EI196" s="340"/>
      <c r="EJ196" s="345"/>
      <c r="EK196" s="346"/>
      <c r="EL196" s="338"/>
      <c r="EM196" s="347"/>
      <c r="EN196" s="345"/>
      <c r="EO196" s="345"/>
      <c r="EP196" s="340"/>
      <c r="EQ196" s="340"/>
      <c r="ER196" s="345"/>
      <c r="ES196" s="346"/>
      <c r="ET196" s="338"/>
      <c r="EU196" s="347"/>
      <c r="EV196" s="345"/>
      <c r="EW196" s="345"/>
      <c r="EX196" s="340"/>
      <c r="EY196" s="340"/>
      <c r="EZ196" s="345"/>
      <c r="FA196" s="346"/>
      <c r="FB196" s="338"/>
      <c r="FC196" s="347"/>
      <c r="FD196" s="345"/>
      <c r="FE196" s="345"/>
      <c r="FF196" s="340"/>
      <c r="FG196" s="340"/>
      <c r="FH196" s="345"/>
      <c r="FI196" s="346"/>
      <c r="FJ196" s="338"/>
      <c r="FK196" s="347"/>
      <c r="FL196" s="345"/>
      <c r="FM196" s="345"/>
      <c r="FN196" s="340"/>
      <c r="FO196" s="340"/>
      <c r="FP196" s="345"/>
      <c r="FQ196" s="346"/>
      <c r="FR196" s="338"/>
      <c r="FS196" s="347"/>
      <c r="FT196" s="345"/>
      <c r="FU196" s="345"/>
      <c r="FV196" s="340"/>
      <c r="FW196" s="340"/>
      <c r="FX196" s="345"/>
      <c r="FY196" s="346"/>
      <c r="FZ196" s="338"/>
      <c r="GA196" s="347"/>
      <c r="GB196" s="345"/>
      <c r="GC196" s="345"/>
      <c r="GD196" s="340"/>
      <c r="GE196" s="340"/>
      <c r="GF196" s="345"/>
      <c r="GG196" s="346"/>
      <c r="GH196" s="338"/>
      <c r="GI196" s="347"/>
      <c r="GJ196" s="345"/>
      <c r="GK196" s="345"/>
      <c r="GL196" s="340"/>
      <c r="GM196" s="340"/>
      <c r="GN196" s="345"/>
      <c r="GO196" s="346"/>
      <c r="GP196" s="338"/>
      <c r="GQ196" s="347"/>
      <c r="GR196" s="345"/>
      <c r="GS196" s="345"/>
      <c r="GT196" s="340"/>
      <c r="GU196" s="340"/>
      <c r="GV196" s="345"/>
      <c r="GW196" s="346"/>
      <c r="GX196" s="338"/>
      <c r="GY196" s="347"/>
      <c r="GZ196" s="345"/>
      <c r="HA196" s="345"/>
      <c r="HB196" s="340"/>
      <c r="HC196" s="340"/>
      <c r="HD196" s="345"/>
      <c r="HE196" s="346"/>
      <c r="HF196" s="338"/>
      <c r="HG196" s="347"/>
      <c r="HH196" s="345"/>
      <c r="HI196" s="345"/>
      <c r="HJ196" s="340"/>
      <c r="HK196" s="340"/>
      <c r="HL196" s="345"/>
      <c r="HM196" s="346"/>
      <c r="HN196" s="338"/>
      <c r="HO196" s="347"/>
      <c r="HP196" s="345"/>
      <c r="HQ196" s="345"/>
      <c r="HR196" s="340"/>
      <c r="HS196" s="340"/>
      <c r="HT196" s="345"/>
      <c r="HU196" s="346"/>
      <c r="HV196" s="338"/>
      <c r="HW196" s="347"/>
      <c r="HX196" s="345"/>
      <c r="HY196" s="345"/>
      <c r="HZ196" s="340"/>
      <c r="IA196" s="340"/>
      <c r="IB196" s="345"/>
      <c r="IC196" s="346"/>
      <c r="ID196" s="338"/>
      <c r="IE196" s="347"/>
      <c r="IF196" s="345"/>
      <c r="IG196" s="345"/>
      <c r="IH196" s="340"/>
      <c r="II196" s="340"/>
      <c r="IJ196" s="345"/>
      <c r="IK196" s="346"/>
      <c r="IL196" s="338"/>
      <c r="IM196" s="347"/>
      <c r="IN196" s="345"/>
      <c r="IO196" s="345"/>
      <c r="IP196" s="340"/>
      <c r="IQ196" s="340"/>
      <c r="IR196" s="345"/>
      <c r="IS196" s="346"/>
      <c r="IT196" s="338"/>
      <c r="IU196" s="347"/>
    </row>
    <row r="197" spans="1:255" ht="15" customHeight="1">
      <c r="A197" s="711" t="s">
        <v>565</v>
      </c>
      <c r="B197" s="711"/>
      <c r="C197" s="711"/>
      <c r="D197" s="711"/>
      <c r="E197" s="711"/>
      <c r="F197" s="711"/>
      <c r="G197" s="266"/>
      <c r="H197" s="266"/>
      <c r="I197" s="344"/>
      <c r="J197" s="334"/>
      <c r="K197" s="335"/>
      <c r="L197" s="345"/>
      <c r="M197" s="346"/>
      <c r="N197" s="338"/>
      <c r="O197" s="347"/>
      <c r="P197" s="345"/>
      <c r="Q197" s="345"/>
      <c r="R197" s="340"/>
      <c r="S197" s="340"/>
      <c r="T197" s="345"/>
      <c r="U197" s="346"/>
      <c r="V197" s="338"/>
      <c r="W197" s="347"/>
      <c r="X197" s="345"/>
      <c r="Y197" s="345"/>
      <c r="Z197" s="340"/>
      <c r="AA197" s="340"/>
      <c r="AB197" s="345"/>
      <c r="AC197" s="346"/>
      <c r="AD197" s="338"/>
      <c r="AE197" s="347"/>
      <c r="AF197" s="345"/>
      <c r="AG197" s="345"/>
      <c r="AH197" s="340"/>
      <c r="AI197" s="340"/>
      <c r="AJ197" s="345"/>
      <c r="AK197" s="346"/>
      <c r="AL197" s="338"/>
      <c r="AM197" s="347"/>
      <c r="AN197" s="345"/>
      <c r="AO197" s="345"/>
      <c r="AP197" s="340"/>
      <c r="AQ197" s="340"/>
      <c r="AR197" s="345"/>
      <c r="AS197" s="346"/>
      <c r="AT197" s="338"/>
      <c r="AU197" s="347"/>
      <c r="AV197" s="345"/>
      <c r="AW197" s="345"/>
      <c r="AX197" s="340"/>
      <c r="AY197" s="340"/>
      <c r="AZ197" s="345"/>
      <c r="BA197" s="346"/>
      <c r="BB197" s="338"/>
      <c r="BC197" s="347"/>
      <c r="BD197" s="345"/>
      <c r="BE197" s="345"/>
      <c r="BF197" s="340"/>
      <c r="BG197" s="340"/>
      <c r="BH197" s="345"/>
      <c r="BI197" s="346"/>
      <c r="BJ197" s="338"/>
      <c r="BK197" s="347"/>
      <c r="BL197" s="345"/>
      <c r="BM197" s="345"/>
      <c r="BN197" s="340"/>
      <c r="BO197" s="340"/>
      <c r="BP197" s="345"/>
      <c r="BQ197" s="346"/>
      <c r="BR197" s="338"/>
      <c r="BS197" s="347"/>
      <c r="BT197" s="345"/>
      <c r="BU197" s="345"/>
      <c r="BV197" s="340"/>
      <c r="BW197" s="340"/>
      <c r="BX197" s="345"/>
      <c r="BY197" s="346"/>
      <c r="BZ197" s="338"/>
      <c r="CA197" s="347"/>
      <c r="CB197" s="345"/>
      <c r="CC197" s="345"/>
      <c r="CD197" s="340"/>
      <c r="CE197" s="340"/>
      <c r="CF197" s="345"/>
      <c r="CG197" s="346"/>
      <c r="CH197" s="338"/>
      <c r="CI197" s="347"/>
      <c r="CJ197" s="345"/>
      <c r="CK197" s="345"/>
      <c r="CL197" s="340"/>
      <c r="CM197" s="340"/>
      <c r="CN197" s="345"/>
      <c r="CO197" s="346"/>
      <c r="CP197" s="338"/>
      <c r="CQ197" s="347"/>
      <c r="CR197" s="345"/>
      <c r="CS197" s="345"/>
      <c r="CT197" s="340"/>
      <c r="CU197" s="340"/>
      <c r="CV197" s="345"/>
      <c r="CW197" s="346"/>
      <c r="CX197" s="338"/>
      <c r="CY197" s="347"/>
      <c r="CZ197" s="345"/>
      <c r="DA197" s="345"/>
      <c r="DB197" s="340"/>
      <c r="DC197" s="340"/>
      <c r="DD197" s="345"/>
      <c r="DE197" s="346"/>
      <c r="DF197" s="338"/>
      <c r="DG197" s="347"/>
      <c r="DH197" s="345"/>
      <c r="DI197" s="345"/>
      <c r="DJ197" s="340"/>
      <c r="DK197" s="340"/>
      <c r="DL197" s="345"/>
      <c r="DM197" s="346"/>
      <c r="DN197" s="338"/>
      <c r="DO197" s="347"/>
      <c r="DP197" s="345"/>
      <c r="DQ197" s="345"/>
      <c r="DR197" s="340"/>
      <c r="DS197" s="340"/>
      <c r="DT197" s="345"/>
      <c r="DU197" s="346"/>
      <c r="DV197" s="338"/>
      <c r="DW197" s="347"/>
      <c r="DX197" s="345"/>
      <c r="DY197" s="345"/>
      <c r="DZ197" s="340"/>
      <c r="EA197" s="340"/>
      <c r="EB197" s="345"/>
      <c r="EC197" s="346"/>
      <c r="ED197" s="338"/>
      <c r="EE197" s="347"/>
      <c r="EF197" s="345"/>
      <c r="EG197" s="345"/>
      <c r="EH197" s="340"/>
      <c r="EI197" s="340"/>
      <c r="EJ197" s="345"/>
      <c r="EK197" s="346"/>
      <c r="EL197" s="338"/>
      <c r="EM197" s="347"/>
      <c r="EN197" s="345"/>
      <c r="EO197" s="345"/>
      <c r="EP197" s="340"/>
      <c r="EQ197" s="340"/>
      <c r="ER197" s="345"/>
      <c r="ES197" s="346"/>
      <c r="ET197" s="338"/>
      <c r="EU197" s="347"/>
      <c r="EV197" s="345"/>
      <c r="EW197" s="345"/>
      <c r="EX197" s="340"/>
      <c r="EY197" s="340"/>
      <c r="EZ197" s="345"/>
      <c r="FA197" s="346"/>
      <c r="FB197" s="338"/>
      <c r="FC197" s="347"/>
      <c r="FD197" s="345"/>
      <c r="FE197" s="345"/>
      <c r="FF197" s="340"/>
      <c r="FG197" s="340"/>
      <c r="FH197" s="345"/>
      <c r="FI197" s="346"/>
      <c r="FJ197" s="338"/>
      <c r="FK197" s="347"/>
      <c r="FL197" s="345"/>
      <c r="FM197" s="345"/>
      <c r="FN197" s="340"/>
      <c r="FO197" s="340"/>
      <c r="FP197" s="345"/>
      <c r="FQ197" s="346"/>
      <c r="FR197" s="338"/>
      <c r="FS197" s="347"/>
      <c r="FT197" s="345"/>
      <c r="FU197" s="345"/>
      <c r="FV197" s="340"/>
      <c r="FW197" s="340"/>
      <c r="FX197" s="345"/>
      <c r="FY197" s="346"/>
      <c r="FZ197" s="338"/>
      <c r="GA197" s="347"/>
      <c r="GB197" s="345"/>
      <c r="GC197" s="345"/>
      <c r="GD197" s="340"/>
      <c r="GE197" s="340"/>
      <c r="GF197" s="345"/>
      <c r="GG197" s="346"/>
      <c r="GH197" s="338"/>
      <c r="GI197" s="347"/>
      <c r="GJ197" s="345"/>
      <c r="GK197" s="345"/>
      <c r="GL197" s="340"/>
      <c r="GM197" s="340"/>
      <c r="GN197" s="345"/>
      <c r="GO197" s="346"/>
      <c r="GP197" s="338"/>
      <c r="GQ197" s="347"/>
      <c r="GR197" s="345"/>
      <c r="GS197" s="345"/>
      <c r="GT197" s="340"/>
      <c r="GU197" s="340"/>
      <c r="GV197" s="345"/>
      <c r="GW197" s="346"/>
      <c r="GX197" s="338"/>
      <c r="GY197" s="347"/>
      <c r="GZ197" s="345"/>
      <c r="HA197" s="345"/>
      <c r="HB197" s="340"/>
      <c r="HC197" s="340"/>
      <c r="HD197" s="345"/>
      <c r="HE197" s="346"/>
      <c r="HF197" s="338"/>
      <c r="HG197" s="347"/>
      <c r="HH197" s="345"/>
      <c r="HI197" s="345"/>
      <c r="HJ197" s="340"/>
      <c r="HK197" s="340"/>
      <c r="HL197" s="345"/>
      <c r="HM197" s="346"/>
      <c r="HN197" s="338"/>
      <c r="HO197" s="347"/>
      <c r="HP197" s="345"/>
      <c r="HQ197" s="345"/>
      <c r="HR197" s="340"/>
      <c r="HS197" s="340"/>
      <c r="HT197" s="345"/>
      <c r="HU197" s="346"/>
      <c r="HV197" s="338"/>
      <c r="HW197" s="347"/>
      <c r="HX197" s="345"/>
      <c r="HY197" s="345"/>
      <c r="HZ197" s="340"/>
      <c r="IA197" s="340"/>
      <c r="IB197" s="345"/>
      <c r="IC197" s="346"/>
      <c r="ID197" s="338"/>
      <c r="IE197" s="347"/>
      <c r="IF197" s="345"/>
      <c r="IG197" s="345"/>
      <c r="IH197" s="340"/>
      <c r="II197" s="340"/>
      <c r="IJ197" s="345"/>
      <c r="IK197" s="346"/>
      <c r="IL197" s="338"/>
      <c r="IM197" s="347"/>
      <c r="IN197" s="345"/>
      <c r="IO197" s="345"/>
      <c r="IP197" s="340"/>
      <c r="IQ197" s="340"/>
      <c r="IR197" s="345"/>
      <c r="IS197" s="346"/>
      <c r="IT197" s="338"/>
      <c r="IU197" s="347"/>
    </row>
    <row r="198" spans="1:255" ht="15" customHeight="1">
      <c r="A198" s="711" t="s">
        <v>566</v>
      </c>
      <c r="B198" s="711"/>
      <c r="C198" s="711"/>
      <c r="D198" s="711"/>
      <c r="E198" s="711"/>
      <c r="F198" s="711"/>
      <c r="G198" s="266"/>
      <c r="H198" s="266"/>
      <c r="I198" s="344"/>
      <c r="J198" s="334"/>
      <c r="K198" s="335"/>
      <c r="L198" s="345"/>
      <c r="M198" s="346"/>
      <c r="N198" s="338"/>
      <c r="O198" s="347"/>
      <c r="P198" s="345"/>
      <c r="Q198" s="345"/>
      <c r="R198" s="340"/>
      <c r="S198" s="340"/>
      <c r="T198" s="345"/>
      <c r="U198" s="346"/>
      <c r="V198" s="338"/>
      <c r="W198" s="347"/>
      <c r="X198" s="345"/>
      <c r="Y198" s="345"/>
      <c r="Z198" s="340"/>
      <c r="AA198" s="340"/>
      <c r="AB198" s="345"/>
      <c r="AC198" s="346"/>
      <c r="AD198" s="338"/>
      <c r="AE198" s="347"/>
      <c r="AF198" s="345"/>
      <c r="AG198" s="345"/>
      <c r="AH198" s="340"/>
      <c r="AI198" s="340"/>
      <c r="AJ198" s="345"/>
      <c r="AK198" s="346"/>
      <c r="AL198" s="338"/>
      <c r="AM198" s="347"/>
      <c r="AN198" s="345"/>
      <c r="AO198" s="345"/>
      <c r="AP198" s="340"/>
      <c r="AQ198" s="340"/>
      <c r="AR198" s="345"/>
      <c r="AS198" s="346"/>
      <c r="AT198" s="338"/>
      <c r="AU198" s="347"/>
      <c r="AV198" s="345"/>
      <c r="AW198" s="345"/>
      <c r="AX198" s="340"/>
      <c r="AY198" s="340"/>
      <c r="AZ198" s="345"/>
      <c r="BA198" s="346"/>
      <c r="BB198" s="338"/>
      <c r="BC198" s="347"/>
      <c r="BD198" s="345"/>
      <c r="BE198" s="345"/>
      <c r="BF198" s="340"/>
      <c r="BG198" s="340"/>
      <c r="BH198" s="345"/>
      <c r="BI198" s="346"/>
      <c r="BJ198" s="338"/>
      <c r="BK198" s="347"/>
      <c r="BL198" s="345"/>
      <c r="BM198" s="345"/>
      <c r="BN198" s="340"/>
      <c r="BO198" s="340"/>
      <c r="BP198" s="345"/>
      <c r="BQ198" s="346"/>
      <c r="BR198" s="338"/>
      <c r="BS198" s="347"/>
      <c r="BT198" s="345"/>
      <c r="BU198" s="345"/>
      <c r="BV198" s="340"/>
      <c r="BW198" s="340"/>
      <c r="BX198" s="345"/>
      <c r="BY198" s="346"/>
      <c r="BZ198" s="338"/>
      <c r="CA198" s="347"/>
      <c r="CB198" s="345"/>
      <c r="CC198" s="345"/>
      <c r="CD198" s="340"/>
      <c r="CE198" s="340"/>
      <c r="CF198" s="345"/>
      <c r="CG198" s="346"/>
      <c r="CH198" s="338"/>
      <c r="CI198" s="347"/>
      <c r="CJ198" s="345"/>
      <c r="CK198" s="345"/>
      <c r="CL198" s="340"/>
      <c r="CM198" s="340"/>
      <c r="CN198" s="345"/>
      <c r="CO198" s="346"/>
      <c r="CP198" s="338"/>
      <c r="CQ198" s="347"/>
      <c r="CR198" s="345"/>
      <c r="CS198" s="345"/>
      <c r="CT198" s="340"/>
      <c r="CU198" s="340"/>
      <c r="CV198" s="345"/>
      <c r="CW198" s="346"/>
      <c r="CX198" s="338"/>
      <c r="CY198" s="347"/>
      <c r="CZ198" s="345"/>
      <c r="DA198" s="345"/>
      <c r="DB198" s="340"/>
      <c r="DC198" s="340"/>
      <c r="DD198" s="345"/>
      <c r="DE198" s="346"/>
      <c r="DF198" s="338"/>
      <c r="DG198" s="347"/>
      <c r="DH198" s="345"/>
      <c r="DI198" s="345"/>
      <c r="DJ198" s="340"/>
      <c r="DK198" s="340"/>
      <c r="DL198" s="345"/>
      <c r="DM198" s="346"/>
      <c r="DN198" s="338"/>
      <c r="DO198" s="347"/>
      <c r="DP198" s="345"/>
      <c r="DQ198" s="345"/>
      <c r="DR198" s="340"/>
      <c r="DS198" s="340"/>
      <c r="DT198" s="345"/>
      <c r="DU198" s="346"/>
      <c r="DV198" s="338"/>
      <c r="DW198" s="347"/>
      <c r="DX198" s="345"/>
      <c r="DY198" s="345"/>
      <c r="DZ198" s="340"/>
      <c r="EA198" s="340"/>
      <c r="EB198" s="345"/>
      <c r="EC198" s="346"/>
      <c r="ED198" s="338"/>
      <c r="EE198" s="347"/>
      <c r="EF198" s="345"/>
      <c r="EG198" s="345"/>
      <c r="EH198" s="340"/>
      <c r="EI198" s="340"/>
      <c r="EJ198" s="345"/>
      <c r="EK198" s="346"/>
      <c r="EL198" s="338"/>
      <c r="EM198" s="347"/>
      <c r="EN198" s="345"/>
      <c r="EO198" s="345"/>
      <c r="EP198" s="340"/>
      <c r="EQ198" s="340"/>
      <c r="ER198" s="345"/>
      <c r="ES198" s="346"/>
      <c r="ET198" s="338"/>
      <c r="EU198" s="347"/>
      <c r="EV198" s="345"/>
      <c r="EW198" s="345"/>
      <c r="EX198" s="340"/>
      <c r="EY198" s="340"/>
      <c r="EZ198" s="345"/>
      <c r="FA198" s="346"/>
      <c r="FB198" s="338"/>
      <c r="FC198" s="347"/>
      <c r="FD198" s="345"/>
      <c r="FE198" s="345"/>
      <c r="FF198" s="340"/>
      <c r="FG198" s="340"/>
      <c r="FH198" s="345"/>
      <c r="FI198" s="346"/>
      <c r="FJ198" s="338"/>
      <c r="FK198" s="347"/>
      <c r="FL198" s="345"/>
      <c r="FM198" s="345"/>
      <c r="FN198" s="340"/>
      <c r="FO198" s="340"/>
      <c r="FP198" s="345"/>
      <c r="FQ198" s="346"/>
      <c r="FR198" s="338"/>
      <c r="FS198" s="347"/>
      <c r="FT198" s="345"/>
      <c r="FU198" s="345"/>
      <c r="FV198" s="340"/>
      <c r="FW198" s="340"/>
      <c r="FX198" s="345"/>
      <c r="FY198" s="346"/>
      <c r="FZ198" s="338"/>
      <c r="GA198" s="347"/>
      <c r="GB198" s="345"/>
      <c r="GC198" s="345"/>
      <c r="GD198" s="340"/>
      <c r="GE198" s="340"/>
      <c r="GF198" s="345"/>
      <c r="GG198" s="346"/>
      <c r="GH198" s="338"/>
      <c r="GI198" s="347"/>
      <c r="GJ198" s="345"/>
      <c r="GK198" s="345"/>
      <c r="GL198" s="340"/>
      <c r="GM198" s="340"/>
      <c r="GN198" s="345"/>
      <c r="GO198" s="346"/>
      <c r="GP198" s="338"/>
      <c r="GQ198" s="347"/>
      <c r="GR198" s="345"/>
      <c r="GS198" s="345"/>
      <c r="GT198" s="340"/>
      <c r="GU198" s="340"/>
      <c r="GV198" s="345"/>
      <c r="GW198" s="346"/>
      <c r="GX198" s="338"/>
      <c r="GY198" s="347"/>
      <c r="GZ198" s="345"/>
      <c r="HA198" s="345"/>
      <c r="HB198" s="340"/>
      <c r="HC198" s="340"/>
      <c r="HD198" s="345"/>
      <c r="HE198" s="346"/>
      <c r="HF198" s="338"/>
      <c r="HG198" s="347"/>
      <c r="HH198" s="345"/>
      <c r="HI198" s="345"/>
      <c r="HJ198" s="340"/>
      <c r="HK198" s="340"/>
      <c r="HL198" s="345"/>
      <c r="HM198" s="346"/>
      <c r="HN198" s="338"/>
      <c r="HO198" s="347"/>
      <c r="HP198" s="345"/>
      <c r="HQ198" s="345"/>
      <c r="HR198" s="340"/>
      <c r="HS198" s="340"/>
      <c r="HT198" s="345"/>
      <c r="HU198" s="346"/>
      <c r="HV198" s="338"/>
      <c r="HW198" s="347"/>
      <c r="HX198" s="345"/>
      <c r="HY198" s="345"/>
      <c r="HZ198" s="340"/>
      <c r="IA198" s="340"/>
      <c r="IB198" s="345"/>
      <c r="IC198" s="346"/>
      <c r="ID198" s="338"/>
      <c r="IE198" s="347"/>
      <c r="IF198" s="345"/>
      <c r="IG198" s="345"/>
      <c r="IH198" s="340"/>
      <c r="II198" s="340"/>
      <c r="IJ198" s="345"/>
      <c r="IK198" s="346"/>
      <c r="IL198" s="338"/>
      <c r="IM198" s="347"/>
      <c r="IN198" s="345"/>
      <c r="IO198" s="345"/>
      <c r="IP198" s="340"/>
      <c r="IQ198" s="340"/>
      <c r="IR198" s="345"/>
      <c r="IS198" s="346"/>
      <c r="IT198" s="338"/>
      <c r="IU198" s="347"/>
    </row>
    <row r="199" spans="1:255" ht="15">
      <c r="A199" s="711" t="s">
        <v>567</v>
      </c>
      <c r="B199" s="711"/>
      <c r="C199" s="711"/>
      <c r="D199" s="711"/>
      <c r="E199" s="711"/>
      <c r="F199" s="711"/>
      <c r="G199" s="266"/>
      <c r="H199" s="266"/>
      <c r="I199" s="344"/>
      <c r="J199" s="334"/>
      <c r="K199" s="335"/>
      <c r="L199" s="345"/>
      <c r="M199" s="346"/>
      <c r="N199" s="338"/>
      <c r="O199" s="347"/>
      <c r="P199" s="345"/>
      <c r="Q199" s="345"/>
      <c r="R199" s="340"/>
      <c r="S199" s="340"/>
      <c r="T199" s="345"/>
      <c r="U199" s="346"/>
      <c r="V199" s="338"/>
      <c r="W199" s="347"/>
      <c r="X199" s="345"/>
      <c r="Y199" s="345"/>
      <c r="Z199" s="340"/>
      <c r="AA199" s="340"/>
      <c r="AB199" s="345"/>
      <c r="AC199" s="346"/>
      <c r="AD199" s="338"/>
      <c r="AE199" s="347"/>
      <c r="AF199" s="345"/>
      <c r="AG199" s="345"/>
      <c r="AH199" s="340"/>
      <c r="AI199" s="340"/>
      <c r="AJ199" s="345"/>
      <c r="AK199" s="346"/>
      <c r="AL199" s="338"/>
      <c r="AM199" s="347"/>
      <c r="AN199" s="345"/>
      <c r="AO199" s="345"/>
      <c r="AP199" s="340"/>
      <c r="AQ199" s="340"/>
      <c r="AR199" s="345"/>
      <c r="AS199" s="346"/>
      <c r="AT199" s="338"/>
      <c r="AU199" s="347"/>
      <c r="AV199" s="345"/>
      <c r="AW199" s="345"/>
      <c r="AX199" s="340"/>
      <c r="AY199" s="340"/>
      <c r="AZ199" s="345"/>
      <c r="BA199" s="346"/>
      <c r="BB199" s="338"/>
      <c r="BC199" s="347"/>
      <c r="BD199" s="345"/>
      <c r="BE199" s="345"/>
      <c r="BF199" s="340"/>
      <c r="BG199" s="340"/>
      <c r="BH199" s="345"/>
      <c r="BI199" s="346"/>
      <c r="BJ199" s="338"/>
      <c r="BK199" s="347"/>
      <c r="BL199" s="345"/>
      <c r="BM199" s="345"/>
      <c r="BN199" s="340"/>
      <c r="BO199" s="340"/>
      <c r="BP199" s="345"/>
      <c r="BQ199" s="346"/>
      <c r="BR199" s="338"/>
      <c r="BS199" s="347"/>
      <c r="BT199" s="345"/>
      <c r="BU199" s="345"/>
      <c r="BV199" s="340"/>
      <c r="BW199" s="340"/>
      <c r="BX199" s="345"/>
      <c r="BY199" s="346"/>
      <c r="BZ199" s="338"/>
      <c r="CA199" s="347"/>
      <c r="CB199" s="345"/>
      <c r="CC199" s="345"/>
      <c r="CD199" s="340"/>
      <c r="CE199" s="340"/>
      <c r="CF199" s="345"/>
      <c r="CG199" s="346"/>
      <c r="CH199" s="338"/>
      <c r="CI199" s="347"/>
      <c r="CJ199" s="345"/>
      <c r="CK199" s="345"/>
      <c r="CL199" s="340"/>
      <c r="CM199" s="340"/>
      <c r="CN199" s="345"/>
      <c r="CO199" s="346"/>
      <c r="CP199" s="338"/>
      <c r="CQ199" s="347"/>
      <c r="CR199" s="345"/>
      <c r="CS199" s="345"/>
      <c r="CT199" s="340"/>
      <c r="CU199" s="340"/>
      <c r="CV199" s="345"/>
      <c r="CW199" s="346"/>
      <c r="CX199" s="338"/>
      <c r="CY199" s="347"/>
      <c r="CZ199" s="345"/>
      <c r="DA199" s="345"/>
      <c r="DB199" s="340"/>
      <c r="DC199" s="340"/>
      <c r="DD199" s="345"/>
      <c r="DE199" s="346"/>
      <c r="DF199" s="338"/>
      <c r="DG199" s="347"/>
      <c r="DH199" s="345"/>
      <c r="DI199" s="345"/>
      <c r="DJ199" s="340"/>
      <c r="DK199" s="340"/>
      <c r="DL199" s="345"/>
      <c r="DM199" s="346"/>
      <c r="DN199" s="338"/>
      <c r="DO199" s="347"/>
      <c r="DP199" s="345"/>
      <c r="DQ199" s="345"/>
      <c r="DR199" s="340"/>
      <c r="DS199" s="340"/>
      <c r="DT199" s="345"/>
      <c r="DU199" s="346"/>
      <c r="DV199" s="338"/>
      <c r="DW199" s="347"/>
      <c r="DX199" s="345"/>
      <c r="DY199" s="345"/>
      <c r="DZ199" s="340"/>
      <c r="EA199" s="340"/>
      <c r="EB199" s="345"/>
      <c r="EC199" s="346"/>
      <c r="ED199" s="338"/>
      <c r="EE199" s="347"/>
      <c r="EF199" s="345"/>
      <c r="EG199" s="345"/>
      <c r="EH199" s="340"/>
      <c r="EI199" s="340"/>
      <c r="EJ199" s="345"/>
      <c r="EK199" s="346"/>
      <c r="EL199" s="338"/>
      <c r="EM199" s="347"/>
      <c r="EN199" s="345"/>
      <c r="EO199" s="345"/>
      <c r="EP199" s="340"/>
      <c r="EQ199" s="340"/>
      <c r="ER199" s="345"/>
      <c r="ES199" s="346"/>
      <c r="ET199" s="338"/>
      <c r="EU199" s="347"/>
      <c r="EV199" s="345"/>
      <c r="EW199" s="345"/>
      <c r="EX199" s="340"/>
      <c r="EY199" s="340"/>
      <c r="EZ199" s="345"/>
      <c r="FA199" s="346"/>
      <c r="FB199" s="338"/>
      <c r="FC199" s="347"/>
      <c r="FD199" s="345"/>
      <c r="FE199" s="345"/>
      <c r="FF199" s="340"/>
      <c r="FG199" s="340"/>
      <c r="FH199" s="345"/>
      <c r="FI199" s="346"/>
      <c r="FJ199" s="338"/>
      <c r="FK199" s="347"/>
      <c r="FL199" s="345"/>
      <c r="FM199" s="345"/>
      <c r="FN199" s="340"/>
      <c r="FO199" s="340"/>
      <c r="FP199" s="345"/>
      <c r="FQ199" s="346"/>
      <c r="FR199" s="338"/>
      <c r="FS199" s="347"/>
      <c r="FT199" s="345"/>
      <c r="FU199" s="345"/>
      <c r="FV199" s="340"/>
      <c r="FW199" s="340"/>
      <c r="FX199" s="345"/>
      <c r="FY199" s="346"/>
      <c r="FZ199" s="338"/>
      <c r="GA199" s="347"/>
      <c r="GB199" s="345"/>
      <c r="GC199" s="345"/>
      <c r="GD199" s="340"/>
      <c r="GE199" s="340"/>
      <c r="GF199" s="345"/>
      <c r="GG199" s="346"/>
      <c r="GH199" s="338"/>
      <c r="GI199" s="347"/>
      <c r="GJ199" s="345"/>
      <c r="GK199" s="345"/>
      <c r="GL199" s="340"/>
      <c r="GM199" s="340"/>
      <c r="GN199" s="345"/>
      <c r="GO199" s="346"/>
      <c r="GP199" s="338"/>
      <c r="GQ199" s="347"/>
      <c r="GR199" s="345"/>
      <c r="GS199" s="345"/>
      <c r="GT199" s="340"/>
      <c r="GU199" s="340"/>
      <c r="GV199" s="345"/>
      <c r="GW199" s="346"/>
      <c r="GX199" s="338"/>
      <c r="GY199" s="347"/>
      <c r="GZ199" s="345"/>
      <c r="HA199" s="345"/>
      <c r="HB199" s="340"/>
      <c r="HC199" s="340"/>
      <c r="HD199" s="345"/>
      <c r="HE199" s="346"/>
      <c r="HF199" s="338"/>
      <c r="HG199" s="347"/>
      <c r="HH199" s="345"/>
      <c r="HI199" s="345"/>
      <c r="HJ199" s="340"/>
      <c r="HK199" s="340"/>
      <c r="HL199" s="345"/>
      <c r="HM199" s="346"/>
      <c r="HN199" s="338"/>
      <c r="HO199" s="347"/>
      <c r="HP199" s="345"/>
      <c r="HQ199" s="345"/>
      <c r="HR199" s="340"/>
      <c r="HS199" s="340"/>
      <c r="HT199" s="345"/>
      <c r="HU199" s="346"/>
      <c r="HV199" s="338"/>
      <c r="HW199" s="347"/>
      <c r="HX199" s="345"/>
      <c r="HY199" s="345"/>
      <c r="HZ199" s="340"/>
      <c r="IA199" s="340"/>
      <c r="IB199" s="345"/>
      <c r="IC199" s="346"/>
      <c r="ID199" s="338"/>
      <c r="IE199" s="347"/>
      <c r="IF199" s="345"/>
      <c r="IG199" s="345"/>
      <c r="IH199" s="340"/>
      <c r="II199" s="340"/>
      <c r="IJ199" s="345"/>
      <c r="IK199" s="346"/>
      <c r="IL199" s="338"/>
      <c r="IM199" s="347"/>
      <c r="IN199" s="345"/>
      <c r="IO199" s="345"/>
      <c r="IP199" s="340"/>
      <c r="IQ199" s="340"/>
      <c r="IR199" s="345"/>
      <c r="IS199" s="346"/>
      <c r="IT199" s="338"/>
      <c r="IU199" s="347"/>
    </row>
    <row r="200" spans="1:255" ht="15">
      <c r="A200" s="334"/>
      <c r="B200" s="710" t="s">
        <v>568</v>
      </c>
      <c r="C200" s="715"/>
      <c r="D200" s="715"/>
      <c r="E200" s="715"/>
      <c r="F200" s="715"/>
      <c r="G200" s="715"/>
      <c r="H200" s="715"/>
      <c r="I200" s="344"/>
      <c r="J200" s="334"/>
      <c r="K200" s="335"/>
      <c r="L200" s="345"/>
      <c r="M200" s="346"/>
      <c r="N200" s="338"/>
      <c r="O200" s="347"/>
      <c r="P200" s="345"/>
      <c r="Q200" s="345"/>
      <c r="R200" s="340"/>
      <c r="S200" s="340"/>
      <c r="T200" s="345"/>
      <c r="U200" s="346"/>
      <c r="V200" s="338"/>
      <c r="W200" s="347"/>
      <c r="X200" s="345"/>
      <c r="Y200" s="345"/>
      <c r="Z200" s="340"/>
      <c r="AA200" s="340"/>
      <c r="AB200" s="345"/>
      <c r="AC200" s="346"/>
      <c r="AD200" s="338"/>
      <c r="AE200" s="347"/>
      <c r="AF200" s="345"/>
      <c r="AG200" s="345"/>
      <c r="AH200" s="340"/>
      <c r="AI200" s="340"/>
      <c r="AJ200" s="345"/>
      <c r="AK200" s="346"/>
      <c r="AL200" s="338"/>
      <c r="AM200" s="347"/>
      <c r="AN200" s="345"/>
      <c r="AO200" s="345"/>
      <c r="AP200" s="340"/>
      <c r="AQ200" s="340"/>
      <c r="AR200" s="345"/>
      <c r="AS200" s="346"/>
      <c r="AT200" s="338"/>
      <c r="AU200" s="347"/>
      <c r="AV200" s="345"/>
      <c r="AW200" s="345"/>
      <c r="AX200" s="340"/>
      <c r="AY200" s="340"/>
      <c r="AZ200" s="345"/>
      <c r="BA200" s="346"/>
      <c r="BB200" s="338"/>
      <c r="BC200" s="347"/>
      <c r="BD200" s="345"/>
      <c r="BE200" s="345"/>
      <c r="BF200" s="340"/>
      <c r="BG200" s="340"/>
      <c r="BH200" s="345"/>
      <c r="BI200" s="346"/>
      <c r="BJ200" s="338"/>
      <c r="BK200" s="347"/>
      <c r="BL200" s="345"/>
      <c r="BM200" s="345"/>
      <c r="BN200" s="340"/>
      <c r="BO200" s="340"/>
      <c r="BP200" s="345"/>
      <c r="BQ200" s="346"/>
      <c r="BR200" s="338"/>
      <c r="BS200" s="347"/>
      <c r="BT200" s="345"/>
      <c r="BU200" s="345"/>
      <c r="BV200" s="340"/>
      <c r="BW200" s="340"/>
      <c r="BX200" s="345"/>
      <c r="BY200" s="346"/>
      <c r="BZ200" s="338"/>
      <c r="CA200" s="347"/>
      <c r="CB200" s="345"/>
      <c r="CC200" s="345"/>
      <c r="CD200" s="340"/>
      <c r="CE200" s="340"/>
      <c r="CF200" s="345"/>
      <c r="CG200" s="346"/>
      <c r="CH200" s="338"/>
      <c r="CI200" s="347"/>
      <c r="CJ200" s="345"/>
      <c r="CK200" s="345"/>
      <c r="CL200" s="340"/>
      <c r="CM200" s="340"/>
      <c r="CN200" s="345"/>
      <c r="CO200" s="346"/>
      <c r="CP200" s="338"/>
      <c r="CQ200" s="347"/>
      <c r="CR200" s="345"/>
      <c r="CS200" s="345"/>
      <c r="CT200" s="340"/>
      <c r="CU200" s="340"/>
      <c r="CV200" s="345"/>
      <c r="CW200" s="346"/>
      <c r="CX200" s="338"/>
      <c r="CY200" s="347"/>
      <c r="CZ200" s="345"/>
      <c r="DA200" s="345"/>
      <c r="DB200" s="340"/>
      <c r="DC200" s="340"/>
      <c r="DD200" s="345"/>
      <c r="DE200" s="346"/>
      <c r="DF200" s="338"/>
      <c r="DG200" s="347"/>
      <c r="DH200" s="345"/>
      <c r="DI200" s="345"/>
      <c r="DJ200" s="340"/>
      <c r="DK200" s="340"/>
      <c r="DL200" s="345"/>
      <c r="DM200" s="346"/>
      <c r="DN200" s="338"/>
      <c r="DO200" s="347"/>
      <c r="DP200" s="345"/>
      <c r="DQ200" s="345"/>
      <c r="DR200" s="340"/>
      <c r="DS200" s="340"/>
      <c r="DT200" s="345"/>
      <c r="DU200" s="346"/>
      <c r="DV200" s="338"/>
      <c r="DW200" s="347"/>
      <c r="DX200" s="345"/>
      <c r="DY200" s="345"/>
      <c r="DZ200" s="340"/>
      <c r="EA200" s="340"/>
      <c r="EB200" s="345"/>
      <c r="EC200" s="346"/>
      <c r="ED200" s="338"/>
      <c r="EE200" s="347"/>
      <c r="EF200" s="345"/>
      <c r="EG200" s="345"/>
      <c r="EH200" s="340"/>
      <c r="EI200" s="340"/>
      <c r="EJ200" s="345"/>
      <c r="EK200" s="346"/>
      <c r="EL200" s="338"/>
      <c r="EM200" s="347"/>
      <c r="EN200" s="345"/>
      <c r="EO200" s="345"/>
      <c r="EP200" s="340"/>
      <c r="EQ200" s="340"/>
      <c r="ER200" s="345"/>
      <c r="ES200" s="346"/>
      <c r="ET200" s="338"/>
      <c r="EU200" s="347"/>
      <c r="EV200" s="345"/>
      <c r="EW200" s="345"/>
      <c r="EX200" s="340"/>
      <c r="EY200" s="340"/>
      <c r="EZ200" s="345"/>
      <c r="FA200" s="346"/>
      <c r="FB200" s="338"/>
      <c r="FC200" s="347"/>
      <c r="FD200" s="345"/>
      <c r="FE200" s="345"/>
      <c r="FF200" s="340"/>
      <c r="FG200" s="340"/>
      <c r="FH200" s="345"/>
      <c r="FI200" s="346"/>
      <c r="FJ200" s="338"/>
      <c r="FK200" s="347"/>
      <c r="FL200" s="345"/>
      <c r="FM200" s="345"/>
      <c r="FN200" s="340"/>
      <c r="FO200" s="340"/>
      <c r="FP200" s="345"/>
      <c r="FQ200" s="346"/>
      <c r="FR200" s="338"/>
      <c r="FS200" s="347"/>
      <c r="FT200" s="345"/>
      <c r="FU200" s="345"/>
      <c r="FV200" s="340"/>
      <c r="FW200" s="340"/>
      <c r="FX200" s="345"/>
      <c r="FY200" s="346"/>
      <c r="FZ200" s="338"/>
      <c r="GA200" s="347"/>
      <c r="GB200" s="345"/>
      <c r="GC200" s="345"/>
      <c r="GD200" s="340"/>
      <c r="GE200" s="340"/>
      <c r="GF200" s="345"/>
      <c r="GG200" s="346"/>
      <c r="GH200" s="338"/>
      <c r="GI200" s="347"/>
      <c r="GJ200" s="345"/>
      <c r="GK200" s="345"/>
      <c r="GL200" s="340"/>
      <c r="GM200" s="340"/>
      <c r="GN200" s="345"/>
      <c r="GO200" s="346"/>
      <c r="GP200" s="338"/>
      <c r="GQ200" s="347"/>
      <c r="GR200" s="345"/>
      <c r="GS200" s="345"/>
      <c r="GT200" s="340"/>
      <c r="GU200" s="340"/>
      <c r="GV200" s="345"/>
      <c r="GW200" s="346"/>
      <c r="GX200" s="338"/>
      <c r="GY200" s="347"/>
      <c r="GZ200" s="345"/>
      <c r="HA200" s="345"/>
      <c r="HB200" s="340"/>
      <c r="HC200" s="340"/>
      <c r="HD200" s="345"/>
      <c r="HE200" s="346"/>
      <c r="HF200" s="338"/>
      <c r="HG200" s="347"/>
      <c r="HH200" s="345"/>
      <c r="HI200" s="345"/>
      <c r="HJ200" s="340"/>
      <c r="HK200" s="340"/>
      <c r="HL200" s="345"/>
      <c r="HM200" s="346"/>
      <c r="HN200" s="338"/>
      <c r="HO200" s="347"/>
      <c r="HP200" s="345"/>
      <c r="HQ200" s="345"/>
      <c r="HR200" s="340"/>
      <c r="HS200" s="340"/>
      <c r="HT200" s="345"/>
      <c r="HU200" s="346"/>
      <c r="HV200" s="338"/>
      <c r="HW200" s="347"/>
      <c r="HX200" s="345"/>
      <c r="HY200" s="345"/>
      <c r="HZ200" s="340"/>
      <c r="IA200" s="340"/>
      <c r="IB200" s="345"/>
      <c r="IC200" s="346"/>
      <c r="ID200" s="338"/>
      <c r="IE200" s="347"/>
      <c r="IF200" s="345"/>
      <c r="IG200" s="345"/>
      <c r="IH200" s="340"/>
      <c r="II200" s="340"/>
      <c r="IJ200" s="345"/>
      <c r="IK200" s="346"/>
      <c r="IL200" s="338"/>
      <c r="IM200" s="347"/>
      <c r="IN200" s="345"/>
      <c r="IO200" s="345"/>
      <c r="IP200" s="340"/>
      <c r="IQ200" s="340"/>
      <c r="IR200" s="345"/>
      <c r="IS200" s="346"/>
      <c r="IT200" s="338"/>
      <c r="IU200" s="347"/>
    </row>
    <row r="201" spans="1:253" s="306" customFormat="1" ht="15">
      <c r="A201" s="300"/>
      <c r="B201" s="422"/>
      <c r="C201" s="312"/>
      <c r="D201" s="423"/>
      <c r="E201" s="381"/>
      <c r="F201" s="381"/>
      <c r="G201" s="402"/>
      <c r="H201" s="326"/>
      <c r="I201" s="310"/>
      <c r="J201" s="327"/>
      <c r="K201" s="312"/>
      <c r="L201" s="307"/>
      <c r="M201" s="308"/>
      <c r="N201" s="309"/>
      <c r="O201" s="309"/>
      <c r="P201" s="310"/>
      <c r="Q201" s="310"/>
      <c r="R201" s="309"/>
      <c r="S201" s="311"/>
      <c r="T201" s="307"/>
      <c r="U201" s="308"/>
      <c r="V201" s="309"/>
      <c r="W201" s="309"/>
      <c r="X201" s="310"/>
      <c r="Y201" s="310"/>
      <c r="Z201" s="309"/>
      <c r="AA201" s="311"/>
      <c r="AB201" s="307"/>
      <c r="AC201" s="308"/>
      <c r="AD201" s="309"/>
      <c r="AE201" s="309"/>
      <c r="AF201" s="310"/>
      <c r="AG201" s="310"/>
      <c r="AH201" s="309"/>
      <c r="AI201" s="311"/>
      <c r="AJ201" s="307"/>
      <c r="AK201" s="308"/>
      <c r="AL201" s="309"/>
      <c r="AM201" s="309"/>
      <c r="AN201" s="310"/>
      <c r="AO201" s="310"/>
      <c r="AP201" s="309"/>
      <c r="AQ201" s="311"/>
      <c r="AR201" s="307"/>
      <c r="AS201" s="308"/>
      <c r="AT201" s="309"/>
      <c r="AU201" s="309"/>
      <c r="AV201" s="310"/>
      <c r="AW201" s="310"/>
      <c r="AX201" s="309"/>
      <c r="AY201" s="311"/>
      <c r="AZ201" s="307"/>
      <c r="BA201" s="308"/>
      <c r="BB201" s="309"/>
      <c r="BC201" s="309"/>
      <c r="BD201" s="310"/>
      <c r="BE201" s="310"/>
      <c r="BF201" s="309"/>
      <c r="BG201" s="311"/>
      <c r="BH201" s="307"/>
      <c r="BI201" s="308"/>
      <c r="BJ201" s="309"/>
      <c r="BK201" s="309"/>
      <c r="BL201" s="310"/>
      <c r="BM201" s="310"/>
      <c r="BN201" s="309"/>
      <c r="BO201" s="311"/>
      <c r="BP201" s="307"/>
      <c r="BQ201" s="308"/>
      <c r="BR201" s="309"/>
      <c r="BS201" s="309"/>
      <c r="BT201" s="310"/>
      <c r="BU201" s="310"/>
      <c r="BV201" s="309"/>
      <c r="BW201" s="311"/>
      <c r="BX201" s="307"/>
      <c r="BY201" s="308"/>
      <c r="BZ201" s="309"/>
      <c r="CA201" s="309"/>
      <c r="CB201" s="310"/>
      <c r="CC201" s="310"/>
      <c r="CD201" s="309"/>
      <c r="CE201" s="311"/>
      <c r="CF201" s="307"/>
      <c r="CG201" s="308"/>
      <c r="CH201" s="309"/>
      <c r="CI201" s="309"/>
      <c r="CJ201" s="310"/>
      <c r="CK201" s="310"/>
      <c r="CL201" s="309"/>
      <c r="CM201" s="311"/>
      <c r="CN201" s="307"/>
      <c r="CO201" s="308"/>
      <c r="CP201" s="309"/>
      <c r="CQ201" s="309"/>
      <c r="CR201" s="310"/>
      <c r="CS201" s="310"/>
      <c r="CT201" s="309"/>
      <c r="CU201" s="311"/>
      <c r="CV201" s="307"/>
      <c r="CW201" s="308"/>
      <c r="CX201" s="309"/>
      <c r="CY201" s="309"/>
      <c r="CZ201" s="310"/>
      <c r="DA201" s="310"/>
      <c r="DB201" s="309"/>
      <c r="DC201" s="311"/>
      <c r="DD201" s="307"/>
      <c r="DE201" s="308"/>
      <c r="DF201" s="309"/>
      <c r="DG201" s="309"/>
      <c r="DH201" s="310"/>
      <c r="DI201" s="310"/>
      <c r="DJ201" s="309"/>
      <c r="DK201" s="311"/>
      <c r="DL201" s="307"/>
      <c r="DM201" s="308"/>
      <c r="DN201" s="309"/>
      <c r="DO201" s="309"/>
      <c r="DP201" s="310"/>
      <c r="DQ201" s="310"/>
      <c r="DR201" s="309"/>
      <c r="DS201" s="311"/>
      <c r="DT201" s="307"/>
      <c r="DU201" s="308"/>
      <c r="DV201" s="309"/>
      <c r="DW201" s="309"/>
      <c r="DX201" s="310"/>
      <c r="DY201" s="310"/>
      <c r="DZ201" s="309"/>
      <c r="EA201" s="311"/>
      <c r="EB201" s="307"/>
      <c r="EC201" s="308"/>
      <c r="ED201" s="309"/>
      <c r="EE201" s="309"/>
      <c r="EF201" s="310"/>
      <c r="EG201" s="310"/>
      <c r="EH201" s="309"/>
      <c r="EI201" s="311"/>
      <c r="EJ201" s="307"/>
      <c r="EK201" s="308"/>
      <c r="EL201" s="309"/>
      <c r="EM201" s="309"/>
      <c r="EN201" s="310"/>
      <c r="EO201" s="310"/>
      <c r="EP201" s="309"/>
      <c r="EQ201" s="311"/>
      <c r="ER201" s="307"/>
      <c r="ES201" s="308"/>
      <c r="ET201" s="309"/>
      <c r="EU201" s="309"/>
      <c r="EV201" s="310"/>
      <c r="EW201" s="310"/>
      <c r="EX201" s="309"/>
      <c r="EY201" s="311"/>
      <c r="EZ201" s="307"/>
      <c r="FA201" s="308"/>
      <c r="FB201" s="309"/>
      <c r="FC201" s="309"/>
      <c r="FD201" s="310"/>
      <c r="FE201" s="310"/>
      <c r="FF201" s="309"/>
      <c r="FG201" s="311"/>
      <c r="FH201" s="307"/>
      <c r="FI201" s="308"/>
      <c r="FJ201" s="309"/>
      <c r="FK201" s="309"/>
      <c r="FL201" s="310"/>
      <c r="FM201" s="310"/>
      <c r="FN201" s="309"/>
      <c r="FO201" s="311"/>
      <c r="FP201" s="307"/>
      <c r="FQ201" s="308"/>
      <c r="FR201" s="309"/>
      <c r="FS201" s="309"/>
      <c r="FT201" s="310"/>
      <c r="FU201" s="310"/>
      <c r="FV201" s="309"/>
      <c r="FW201" s="311"/>
      <c r="FX201" s="307"/>
      <c r="FY201" s="308"/>
      <c r="FZ201" s="309"/>
      <c r="GA201" s="309"/>
      <c r="GB201" s="310"/>
      <c r="GC201" s="310"/>
      <c r="GD201" s="309"/>
      <c r="GE201" s="311"/>
      <c r="GF201" s="307"/>
      <c r="GG201" s="308"/>
      <c r="GH201" s="309"/>
      <c r="GI201" s="309"/>
      <c r="GJ201" s="310"/>
      <c r="GK201" s="310"/>
      <c r="GL201" s="309"/>
      <c r="GM201" s="311"/>
      <c r="GN201" s="307"/>
      <c r="GO201" s="308"/>
      <c r="GP201" s="309"/>
      <c r="GQ201" s="309"/>
      <c r="GR201" s="310"/>
      <c r="GS201" s="310"/>
      <c r="GT201" s="309"/>
      <c r="GU201" s="311"/>
      <c r="GV201" s="307"/>
      <c r="GW201" s="308"/>
      <c r="GX201" s="309"/>
      <c r="GY201" s="309"/>
      <c r="GZ201" s="310"/>
      <c r="HA201" s="310"/>
      <c r="HB201" s="309"/>
      <c r="HC201" s="311"/>
      <c r="HD201" s="307"/>
      <c r="HE201" s="308"/>
      <c r="HF201" s="309"/>
      <c r="HG201" s="309"/>
      <c r="HH201" s="310"/>
      <c r="HI201" s="310"/>
      <c r="HJ201" s="309"/>
      <c r="HK201" s="311"/>
      <c r="HL201" s="307"/>
      <c r="HM201" s="308"/>
      <c r="HN201" s="309"/>
      <c r="HO201" s="309"/>
      <c r="HP201" s="310"/>
      <c r="HQ201" s="310"/>
      <c r="HR201" s="309"/>
      <c r="HS201" s="311"/>
      <c r="HT201" s="307"/>
      <c r="HU201" s="308"/>
      <c r="HV201" s="309"/>
      <c r="HW201" s="309"/>
      <c r="HX201" s="310"/>
      <c r="HY201" s="310"/>
      <c r="HZ201" s="309"/>
      <c r="IA201" s="311"/>
      <c r="IB201" s="307"/>
      <c r="IC201" s="308"/>
      <c r="ID201" s="309"/>
      <c r="IE201" s="309"/>
      <c r="IF201" s="310"/>
      <c r="IG201" s="310"/>
      <c r="IH201" s="309"/>
      <c r="II201" s="311"/>
      <c r="IJ201" s="307"/>
      <c r="IK201" s="308"/>
      <c r="IL201" s="309"/>
      <c r="IM201" s="309"/>
      <c r="IN201" s="310"/>
      <c r="IO201" s="310"/>
      <c r="IP201" s="309"/>
      <c r="IQ201" s="311"/>
      <c r="IR201" s="307"/>
      <c r="IS201" s="308"/>
    </row>
    <row r="202" spans="1:253" s="306" customFormat="1" ht="89.25">
      <c r="A202" s="300">
        <v>8.01</v>
      </c>
      <c r="B202" s="424" t="s">
        <v>724</v>
      </c>
      <c r="C202" s="312"/>
      <c r="D202" s="423"/>
      <c r="E202" s="381"/>
      <c r="F202" s="381"/>
      <c r="G202" s="402"/>
      <c r="H202" s="326"/>
      <c r="I202" s="310"/>
      <c r="J202" s="327"/>
      <c r="K202" s="312"/>
      <c r="L202" s="307"/>
      <c r="M202" s="308"/>
      <c r="N202" s="309"/>
      <c r="O202" s="309"/>
      <c r="P202" s="310"/>
      <c r="Q202" s="310"/>
      <c r="R202" s="309"/>
      <c r="S202" s="311"/>
      <c r="T202" s="307"/>
      <c r="U202" s="308"/>
      <c r="V202" s="309"/>
      <c r="W202" s="309"/>
      <c r="X202" s="310"/>
      <c r="Y202" s="310"/>
      <c r="Z202" s="309"/>
      <c r="AA202" s="311"/>
      <c r="AB202" s="307"/>
      <c r="AC202" s="308"/>
      <c r="AD202" s="309"/>
      <c r="AE202" s="309"/>
      <c r="AF202" s="310"/>
      <c r="AG202" s="310"/>
      <c r="AH202" s="309"/>
      <c r="AI202" s="311"/>
      <c r="AJ202" s="307"/>
      <c r="AK202" s="308"/>
      <c r="AL202" s="309"/>
      <c r="AM202" s="309"/>
      <c r="AN202" s="310"/>
      <c r="AO202" s="310"/>
      <c r="AP202" s="309"/>
      <c r="AQ202" s="311"/>
      <c r="AR202" s="307"/>
      <c r="AS202" s="308"/>
      <c r="AT202" s="309"/>
      <c r="AU202" s="309"/>
      <c r="AV202" s="310"/>
      <c r="AW202" s="310"/>
      <c r="AX202" s="309"/>
      <c r="AY202" s="311"/>
      <c r="AZ202" s="307"/>
      <c r="BA202" s="308"/>
      <c r="BB202" s="309"/>
      <c r="BC202" s="309"/>
      <c r="BD202" s="310"/>
      <c r="BE202" s="310"/>
      <c r="BF202" s="309"/>
      <c r="BG202" s="311"/>
      <c r="BH202" s="307"/>
      <c r="BI202" s="308"/>
      <c r="BJ202" s="309"/>
      <c r="BK202" s="309"/>
      <c r="BL202" s="310"/>
      <c r="BM202" s="310"/>
      <c r="BN202" s="309"/>
      <c r="BO202" s="311"/>
      <c r="BP202" s="307"/>
      <c r="BQ202" s="308"/>
      <c r="BR202" s="309"/>
      <c r="BS202" s="309"/>
      <c r="BT202" s="310"/>
      <c r="BU202" s="310"/>
      <c r="BV202" s="309"/>
      <c r="BW202" s="311"/>
      <c r="BX202" s="307"/>
      <c r="BY202" s="308"/>
      <c r="BZ202" s="309"/>
      <c r="CA202" s="309"/>
      <c r="CB202" s="310"/>
      <c r="CC202" s="310"/>
      <c r="CD202" s="309"/>
      <c r="CE202" s="311"/>
      <c r="CF202" s="307"/>
      <c r="CG202" s="308"/>
      <c r="CH202" s="309"/>
      <c r="CI202" s="309"/>
      <c r="CJ202" s="310"/>
      <c r="CK202" s="310"/>
      <c r="CL202" s="309"/>
      <c r="CM202" s="311"/>
      <c r="CN202" s="307"/>
      <c r="CO202" s="308"/>
      <c r="CP202" s="309"/>
      <c r="CQ202" s="309"/>
      <c r="CR202" s="310"/>
      <c r="CS202" s="310"/>
      <c r="CT202" s="309"/>
      <c r="CU202" s="311"/>
      <c r="CV202" s="307"/>
      <c r="CW202" s="308"/>
      <c r="CX202" s="309"/>
      <c r="CY202" s="309"/>
      <c r="CZ202" s="310"/>
      <c r="DA202" s="310"/>
      <c r="DB202" s="309"/>
      <c r="DC202" s="311"/>
      <c r="DD202" s="307"/>
      <c r="DE202" s="308"/>
      <c r="DF202" s="309"/>
      <c r="DG202" s="309"/>
      <c r="DH202" s="310"/>
      <c r="DI202" s="310"/>
      <c r="DJ202" s="309"/>
      <c r="DK202" s="311"/>
      <c r="DL202" s="307"/>
      <c r="DM202" s="308"/>
      <c r="DN202" s="309"/>
      <c r="DO202" s="309"/>
      <c r="DP202" s="310"/>
      <c r="DQ202" s="310"/>
      <c r="DR202" s="309"/>
      <c r="DS202" s="311"/>
      <c r="DT202" s="307"/>
      <c r="DU202" s="308"/>
      <c r="DV202" s="309"/>
      <c r="DW202" s="309"/>
      <c r="DX202" s="310"/>
      <c r="DY202" s="310"/>
      <c r="DZ202" s="309"/>
      <c r="EA202" s="311"/>
      <c r="EB202" s="307"/>
      <c r="EC202" s="308"/>
      <c r="ED202" s="309"/>
      <c r="EE202" s="309"/>
      <c r="EF202" s="310"/>
      <c r="EG202" s="310"/>
      <c r="EH202" s="309"/>
      <c r="EI202" s="311"/>
      <c r="EJ202" s="307"/>
      <c r="EK202" s="308"/>
      <c r="EL202" s="309"/>
      <c r="EM202" s="309"/>
      <c r="EN202" s="310"/>
      <c r="EO202" s="310"/>
      <c r="EP202" s="309"/>
      <c r="EQ202" s="311"/>
      <c r="ER202" s="307"/>
      <c r="ES202" s="308"/>
      <c r="ET202" s="309"/>
      <c r="EU202" s="309"/>
      <c r="EV202" s="310"/>
      <c r="EW202" s="310"/>
      <c r="EX202" s="309"/>
      <c r="EY202" s="311"/>
      <c r="EZ202" s="307"/>
      <c r="FA202" s="308"/>
      <c r="FB202" s="309"/>
      <c r="FC202" s="309"/>
      <c r="FD202" s="310"/>
      <c r="FE202" s="310"/>
      <c r="FF202" s="309"/>
      <c r="FG202" s="311"/>
      <c r="FH202" s="307"/>
      <c r="FI202" s="308"/>
      <c r="FJ202" s="309"/>
      <c r="FK202" s="309"/>
      <c r="FL202" s="310"/>
      <c r="FM202" s="310"/>
      <c r="FN202" s="309"/>
      <c r="FO202" s="311"/>
      <c r="FP202" s="307"/>
      <c r="FQ202" s="308"/>
      <c r="FR202" s="309"/>
      <c r="FS202" s="309"/>
      <c r="FT202" s="310"/>
      <c r="FU202" s="310"/>
      <c r="FV202" s="309"/>
      <c r="FW202" s="311"/>
      <c r="FX202" s="307"/>
      <c r="FY202" s="308"/>
      <c r="FZ202" s="309"/>
      <c r="GA202" s="309"/>
      <c r="GB202" s="310"/>
      <c r="GC202" s="310"/>
      <c r="GD202" s="309"/>
      <c r="GE202" s="311"/>
      <c r="GF202" s="307"/>
      <c r="GG202" s="308"/>
      <c r="GH202" s="309"/>
      <c r="GI202" s="309"/>
      <c r="GJ202" s="310"/>
      <c r="GK202" s="310"/>
      <c r="GL202" s="309"/>
      <c r="GM202" s="311"/>
      <c r="GN202" s="307"/>
      <c r="GO202" s="308"/>
      <c r="GP202" s="309"/>
      <c r="GQ202" s="309"/>
      <c r="GR202" s="310"/>
      <c r="GS202" s="310"/>
      <c r="GT202" s="309"/>
      <c r="GU202" s="311"/>
      <c r="GV202" s="307"/>
      <c r="GW202" s="308"/>
      <c r="GX202" s="309"/>
      <c r="GY202" s="309"/>
      <c r="GZ202" s="310"/>
      <c r="HA202" s="310"/>
      <c r="HB202" s="309"/>
      <c r="HC202" s="311"/>
      <c r="HD202" s="307"/>
      <c r="HE202" s="308"/>
      <c r="HF202" s="309"/>
      <c r="HG202" s="309"/>
      <c r="HH202" s="310"/>
      <c r="HI202" s="310"/>
      <c r="HJ202" s="309"/>
      <c r="HK202" s="311"/>
      <c r="HL202" s="307"/>
      <c r="HM202" s="308"/>
      <c r="HN202" s="309"/>
      <c r="HO202" s="309"/>
      <c r="HP202" s="310"/>
      <c r="HQ202" s="310"/>
      <c r="HR202" s="309"/>
      <c r="HS202" s="311"/>
      <c r="HT202" s="307"/>
      <c r="HU202" s="308"/>
      <c r="HV202" s="309"/>
      <c r="HW202" s="309"/>
      <c r="HX202" s="310"/>
      <c r="HY202" s="310"/>
      <c r="HZ202" s="309"/>
      <c r="IA202" s="311"/>
      <c r="IB202" s="307"/>
      <c r="IC202" s="308"/>
      <c r="ID202" s="309"/>
      <c r="IE202" s="309"/>
      <c r="IF202" s="310"/>
      <c r="IG202" s="310"/>
      <c r="IH202" s="309"/>
      <c r="II202" s="311"/>
      <c r="IJ202" s="307"/>
      <c r="IK202" s="308"/>
      <c r="IL202" s="309"/>
      <c r="IM202" s="309"/>
      <c r="IN202" s="310"/>
      <c r="IO202" s="310"/>
      <c r="IP202" s="309"/>
      <c r="IQ202" s="311"/>
      <c r="IR202" s="307"/>
      <c r="IS202" s="308"/>
    </row>
    <row r="203" spans="1:253" s="306" customFormat="1" ht="13.5">
      <c r="A203" s="300"/>
      <c r="B203" s="380" t="s">
        <v>569</v>
      </c>
      <c r="C203" s="312" t="s">
        <v>94</v>
      </c>
      <c r="D203" s="420">
        <f>8+8+8</f>
        <v>24</v>
      </c>
      <c r="E203" s="636">
        <v>0</v>
      </c>
      <c r="F203" s="657">
        <f>E203*D203</f>
        <v>0</v>
      </c>
      <c r="G203" s="644"/>
      <c r="H203" s="623"/>
      <c r="I203" s="624"/>
      <c r="J203" s="625">
        <f>E203*1.2</f>
        <v>0</v>
      </c>
      <c r="K203" s="678">
        <f>D203*J203</f>
        <v>0</v>
      </c>
      <c r="L203" s="307"/>
      <c r="M203" s="308"/>
      <c r="N203" s="309"/>
      <c r="O203" s="309"/>
      <c r="P203" s="310"/>
      <c r="Q203" s="310"/>
      <c r="R203" s="309"/>
      <c r="S203" s="311"/>
      <c r="T203" s="307"/>
      <c r="U203" s="308"/>
      <c r="V203" s="309"/>
      <c r="W203" s="309"/>
      <c r="X203" s="310"/>
      <c r="Y203" s="310"/>
      <c r="Z203" s="309"/>
      <c r="AA203" s="311"/>
      <c r="AB203" s="307"/>
      <c r="AC203" s="308"/>
      <c r="AD203" s="309"/>
      <c r="AE203" s="309"/>
      <c r="AF203" s="310"/>
      <c r="AG203" s="310"/>
      <c r="AH203" s="309"/>
      <c r="AI203" s="311"/>
      <c r="AJ203" s="307"/>
      <c r="AK203" s="308"/>
      <c r="AL203" s="309"/>
      <c r="AM203" s="309"/>
      <c r="AN203" s="310"/>
      <c r="AO203" s="310"/>
      <c r="AP203" s="309"/>
      <c r="AQ203" s="311"/>
      <c r="AR203" s="307"/>
      <c r="AS203" s="308"/>
      <c r="AT203" s="309"/>
      <c r="AU203" s="309"/>
      <c r="AV203" s="310"/>
      <c r="AW203" s="310"/>
      <c r="AX203" s="309"/>
      <c r="AY203" s="311"/>
      <c r="AZ203" s="307"/>
      <c r="BA203" s="308"/>
      <c r="BB203" s="309"/>
      <c r="BC203" s="309"/>
      <c r="BD203" s="310"/>
      <c r="BE203" s="310"/>
      <c r="BF203" s="309"/>
      <c r="BG203" s="311"/>
      <c r="BH203" s="307"/>
      <c r="BI203" s="308"/>
      <c r="BJ203" s="309"/>
      <c r="BK203" s="309"/>
      <c r="BL203" s="310"/>
      <c r="BM203" s="310"/>
      <c r="BN203" s="309"/>
      <c r="BO203" s="311"/>
      <c r="BP203" s="307"/>
      <c r="BQ203" s="308"/>
      <c r="BR203" s="309"/>
      <c r="BS203" s="309"/>
      <c r="BT203" s="310"/>
      <c r="BU203" s="310"/>
      <c r="BV203" s="309"/>
      <c r="BW203" s="311"/>
      <c r="BX203" s="307"/>
      <c r="BY203" s="308"/>
      <c r="BZ203" s="309"/>
      <c r="CA203" s="309"/>
      <c r="CB203" s="310"/>
      <c r="CC203" s="310"/>
      <c r="CD203" s="309"/>
      <c r="CE203" s="311"/>
      <c r="CF203" s="307"/>
      <c r="CG203" s="308"/>
      <c r="CH203" s="309"/>
      <c r="CI203" s="309"/>
      <c r="CJ203" s="310"/>
      <c r="CK203" s="310"/>
      <c r="CL203" s="309"/>
      <c r="CM203" s="311"/>
      <c r="CN203" s="307"/>
      <c r="CO203" s="308"/>
      <c r="CP203" s="309"/>
      <c r="CQ203" s="309"/>
      <c r="CR203" s="310"/>
      <c r="CS203" s="310"/>
      <c r="CT203" s="309"/>
      <c r="CU203" s="311"/>
      <c r="CV203" s="307"/>
      <c r="CW203" s="308"/>
      <c r="CX203" s="309"/>
      <c r="CY203" s="309"/>
      <c r="CZ203" s="310"/>
      <c r="DA203" s="310"/>
      <c r="DB203" s="309"/>
      <c r="DC203" s="311"/>
      <c r="DD203" s="307"/>
      <c r="DE203" s="308"/>
      <c r="DF203" s="309"/>
      <c r="DG203" s="309"/>
      <c r="DH203" s="310"/>
      <c r="DI203" s="310"/>
      <c r="DJ203" s="309"/>
      <c r="DK203" s="311"/>
      <c r="DL203" s="307"/>
      <c r="DM203" s="308"/>
      <c r="DN203" s="309"/>
      <c r="DO203" s="309"/>
      <c r="DP203" s="310"/>
      <c r="DQ203" s="310"/>
      <c r="DR203" s="309"/>
      <c r="DS203" s="311"/>
      <c r="DT203" s="307"/>
      <c r="DU203" s="308"/>
      <c r="DV203" s="309"/>
      <c r="DW203" s="309"/>
      <c r="DX203" s="310"/>
      <c r="DY203" s="310"/>
      <c r="DZ203" s="309"/>
      <c r="EA203" s="311"/>
      <c r="EB203" s="307"/>
      <c r="EC203" s="308"/>
      <c r="ED203" s="309"/>
      <c r="EE203" s="309"/>
      <c r="EF203" s="310"/>
      <c r="EG203" s="310"/>
      <c r="EH203" s="309"/>
      <c r="EI203" s="311"/>
      <c r="EJ203" s="307"/>
      <c r="EK203" s="308"/>
      <c r="EL203" s="309"/>
      <c r="EM203" s="309"/>
      <c r="EN203" s="310"/>
      <c r="EO203" s="310"/>
      <c r="EP203" s="309"/>
      <c r="EQ203" s="311"/>
      <c r="ER203" s="307"/>
      <c r="ES203" s="308"/>
      <c r="ET203" s="309"/>
      <c r="EU203" s="309"/>
      <c r="EV203" s="310"/>
      <c r="EW203" s="310"/>
      <c r="EX203" s="309"/>
      <c r="EY203" s="311"/>
      <c r="EZ203" s="307"/>
      <c r="FA203" s="308"/>
      <c r="FB203" s="309"/>
      <c r="FC203" s="309"/>
      <c r="FD203" s="310"/>
      <c r="FE203" s="310"/>
      <c r="FF203" s="309"/>
      <c r="FG203" s="311"/>
      <c r="FH203" s="307"/>
      <c r="FI203" s="308"/>
      <c r="FJ203" s="309"/>
      <c r="FK203" s="309"/>
      <c r="FL203" s="310"/>
      <c r="FM203" s="310"/>
      <c r="FN203" s="309"/>
      <c r="FO203" s="311"/>
      <c r="FP203" s="307"/>
      <c r="FQ203" s="308"/>
      <c r="FR203" s="309"/>
      <c r="FS203" s="309"/>
      <c r="FT203" s="310"/>
      <c r="FU203" s="310"/>
      <c r="FV203" s="309"/>
      <c r="FW203" s="311"/>
      <c r="FX203" s="307"/>
      <c r="FY203" s="308"/>
      <c r="FZ203" s="309"/>
      <c r="GA203" s="309"/>
      <c r="GB203" s="310"/>
      <c r="GC203" s="310"/>
      <c r="GD203" s="309"/>
      <c r="GE203" s="311"/>
      <c r="GF203" s="307"/>
      <c r="GG203" s="308"/>
      <c r="GH203" s="309"/>
      <c r="GI203" s="309"/>
      <c r="GJ203" s="310"/>
      <c r="GK203" s="310"/>
      <c r="GL203" s="309"/>
      <c r="GM203" s="311"/>
      <c r="GN203" s="307"/>
      <c r="GO203" s="308"/>
      <c r="GP203" s="309"/>
      <c r="GQ203" s="309"/>
      <c r="GR203" s="310"/>
      <c r="GS203" s="310"/>
      <c r="GT203" s="309"/>
      <c r="GU203" s="311"/>
      <c r="GV203" s="307"/>
      <c r="GW203" s="308"/>
      <c r="GX203" s="309"/>
      <c r="GY203" s="309"/>
      <c r="GZ203" s="310"/>
      <c r="HA203" s="310"/>
      <c r="HB203" s="309"/>
      <c r="HC203" s="311"/>
      <c r="HD203" s="307"/>
      <c r="HE203" s="308"/>
      <c r="HF203" s="309"/>
      <c r="HG203" s="309"/>
      <c r="HH203" s="310"/>
      <c r="HI203" s="310"/>
      <c r="HJ203" s="309"/>
      <c r="HK203" s="311"/>
      <c r="HL203" s="307"/>
      <c r="HM203" s="308"/>
      <c r="HN203" s="309"/>
      <c r="HO203" s="309"/>
      <c r="HP203" s="310"/>
      <c r="HQ203" s="310"/>
      <c r="HR203" s="309"/>
      <c r="HS203" s="311"/>
      <c r="HT203" s="307"/>
      <c r="HU203" s="308"/>
      <c r="HV203" s="309"/>
      <c r="HW203" s="309"/>
      <c r="HX203" s="310"/>
      <c r="HY203" s="310"/>
      <c r="HZ203" s="309"/>
      <c r="IA203" s="311"/>
      <c r="IB203" s="307"/>
      <c r="IC203" s="308"/>
      <c r="ID203" s="309"/>
      <c r="IE203" s="309"/>
      <c r="IF203" s="310"/>
      <c r="IG203" s="310"/>
      <c r="IH203" s="309"/>
      <c r="II203" s="311"/>
      <c r="IJ203" s="307"/>
      <c r="IK203" s="308"/>
      <c r="IL203" s="309"/>
      <c r="IM203" s="309"/>
      <c r="IN203" s="310"/>
      <c r="IO203" s="310"/>
      <c r="IP203" s="309"/>
      <c r="IQ203" s="311"/>
      <c r="IR203" s="307"/>
      <c r="IS203" s="308"/>
    </row>
    <row r="204" spans="1:253" s="306" customFormat="1" ht="165.75">
      <c r="A204" s="300">
        <v>8.02</v>
      </c>
      <c r="B204" s="379" t="s">
        <v>725</v>
      </c>
      <c r="C204" s="312"/>
      <c r="D204" s="423"/>
      <c r="E204" s="643"/>
      <c r="F204" s="643"/>
      <c r="G204" s="644"/>
      <c r="H204" s="623"/>
      <c r="I204" s="624"/>
      <c r="J204" s="625"/>
      <c r="K204" s="678"/>
      <c r="L204" s="307"/>
      <c r="M204" s="308"/>
      <c r="N204" s="309"/>
      <c r="O204" s="309"/>
      <c r="P204" s="310"/>
      <c r="Q204" s="310"/>
      <c r="R204" s="309"/>
      <c r="S204" s="311"/>
      <c r="T204" s="307"/>
      <c r="U204" s="308"/>
      <c r="V204" s="309"/>
      <c r="W204" s="309"/>
      <c r="X204" s="310"/>
      <c r="Y204" s="310"/>
      <c r="Z204" s="309"/>
      <c r="AA204" s="311"/>
      <c r="AB204" s="307"/>
      <c r="AC204" s="308"/>
      <c r="AD204" s="309"/>
      <c r="AE204" s="309"/>
      <c r="AF204" s="310"/>
      <c r="AG204" s="310"/>
      <c r="AH204" s="309"/>
      <c r="AI204" s="311"/>
      <c r="AJ204" s="307"/>
      <c r="AK204" s="308"/>
      <c r="AL204" s="309"/>
      <c r="AM204" s="309"/>
      <c r="AN204" s="310"/>
      <c r="AO204" s="310"/>
      <c r="AP204" s="309"/>
      <c r="AQ204" s="311"/>
      <c r="AR204" s="307"/>
      <c r="AS204" s="308"/>
      <c r="AT204" s="309"/>
      <c r="AU204" s="309"/>
      <c r="AV204" s="310"/>
      <c r="AW204" s="310"/>
      <c r="AX204" s="309"/>
      <c r="AY204" s="311"/>
      <c r="AZ204" s="307"/>
      <c r="BA204" s="308"/>
      <c r="BB204" s="309"/>
      <c r="BC204" s="309"/>
      <c r="BD204" s="310"/>
      <c r="BE204" s="310"/>
      <c r="BF204" s="309"/>
      <c r="BG204" s="311"/>
      <c r="BH204" s="307"/>
      <c r="BI204" s="308"/>
      <c r="BJ204" s="309"/>
      <c r="BK204" s="309"/>
      <c r="BL204" s="310"/>
      <c r="BM204" s="310"/>
      <c r="BN204" s="309"/>
      <c r="BO204" s="311"/>
      <c r="BP204" s="307"/>
      <c r="BQ204" s="308"/>
      <c r="BR204" s="309"/>
      <c r="BS204" s="309"/>
      <c r="BT204" s="310"/>
      <c r="BU204" s="310"/>
      <c r="BV204" s="309"/>
      <c r="BW204" s="311"/>
      <c r="BX204" s="307"/>
      <c r="BY204" s="308"/>
      <c r="BZ204" s="309"/>
      <c r="CA204" s="309"/>
      <c r="CB204" s="310"/>
      <c r="CC204" s="310"/>
      <c r="CD204" s="309"/>
      <c r="CE204" s="311"/>
      <c r="CF204" s="307"/>
      <c r="CG204" s="308"/>
      <c r="CH204" s="309"/>
      <c r="CI204" s="309"/>
      <c r="CJ204" s="310"/>
      <c r="CK204" s="310"/>
      <c r="CL204" s="309"/>
      <c r="CM204" s="311"/>
      <c r="CN204" s="307"/>
      <c r="CO204" s="308"/>
      <c r="CP204" s="309"/>
      <c r="CQ204" s="309"/>
      <c r="CR204" s="310"/>
      <c r="CS204" s="310"/>
      <c r="CT204" s="309"/>
      <c r="CU204" s="311"/>
      <c r="CV204" s="307"/>
      <c r="CW204" s="308"/>
      <c r="CX204" s="309"/>
      <c r="CY204" s="309"/>
      <c r="CZ204" s="310"/>
      <c r="DA204" s="310"/>
      <c r="DB204" s="309"/>
      <c r="DC204" s="311"/>
      <c r="DD204" s="307"/>
      <c r="DE204" s="308"/>
      <c r="DF204" s="309"/>
      <c r="DG204" s="309"/>
      <c r="DH204" s="310"/>
      <c r="DI204" s="310"/>
      <c r="DJ204" s="309"/>
      <c r="DK204" s="311"/>
      <c r="DL204" s="307"/>
      <c r="DM204" s="308"/>
      <c r="DN204" s="309"/>
      <c r="DO204" s="309"/>
      <c r="DP204" s="310"/>
      <c r="DQ204" s="310"/>
      <c r="DR204" s="309"/>
      <c r="DS204" s="311"/>
      <c r="DT204" s="307"/>
      <c r="DU204" s="308"/>
      <c r="DV204" s="309"/>
      <c r="DW204" s="309"/>
      <c r="DX204" s="310"/>
      <c r="DY204" s="310"/>
      <c r="DZ204" s="309"/>
      <c r="EA204" s="311"/>
      <c r="EB204" s="307"/>
      <c r="EC204" s="308"/>
      <c r="ED204" s="309"/>
      <c r="EE204" s="309"/>
      <c r="EF204" s="310"/>
      <c r="EG204" s="310"/>
      <c r="EH204" s="309"/>
      <c r="EI204" s="311"/>
      <c r="EJ204" s="307"/>
      <c r="EK204" s="308"/>
      <c r="EL204" s="309"/>
      <c r="EM204" s="309"/>
      <c r="EN204" s="310"/>
      <c r="EO204" s="310"/>
      <c r="EP204" s="309"/>
      <c r="EQ204" s="311"/>
      <c r="ER204" s="307"/>
      <c r="ES204" s="308"/>
      <c r="ET204" s="309"/>
      <c r="EU204" s="309"/>
      <c r="EV204" s="310"/>
      <c r="EW204" s="310"/>
      <c r="EX204" s="309"/>
      <c r="EY204" s="311"/>
      <c r="EZ204" s="307"/>
      <c r="FA204" s="308"/>
      <c r="FB204" s="309"/>
      <c r="FC204" s="309"/>
      <c r="FD204" s="310"/>
      <c r="FE204" s="310"/>
      <c r="FF204" s="309"/>
      <c r="FG204" s="311"/>
      <c r="FH204" s="307"/>
      <c r="FI204" s="308"/>
      <c r="FJ204" s="309"/>
      <c r="FK204" s="309"/>
      <c r="FL204" s="310"/>
      <c r="FM204" s="310"/>
      <c r="FN204" s="309"/>
      <c r="FO204" s="311"/>
      <c r="FP204" s="307"/>
      <c r="FQ204" s="308"/>
      <c r="FR204" s="309"/>
      <c r="FS204" s="309"/>
      <c r="FT204" s="310"/>
      <c r="FU204" s="310"/>
      <c r="FV204" s="309"/>
      <c r="FW204" s="311"/>
      <c r="FX204" s="307"/>
      <c r="FY204" s="308"/>
      <c r="FZ204" s="309"/>
      <c r="GA204" s="309"/>
      <c r="GB204" s="310"/>
      <c r="GC204" s="310"/>
      <c r="GD204" s="309"/>
      <c r="GE204" s="311"/>
      <c r="GF204" s="307"/>
      <c r="GG204" s="308"/>
      <c r="GH204" s="309"/>
      <c r="GI204" s="309"/>
      <c r="GJ204" s="310"/>
      <c r="GK204" s="310"/>
      <c r="GL204" s="309"/>
      <c r="GM204" s="311"/>
      <c r="GN204" s="307"/>
      <c r="GO204" s="308"/>
      <c r="GP204" s="309"/>
      <c r="GQ204" s="309"/>
      <c r="GR204" s="310"/>
      <c r="GS204" s="310"/>
      <c r="GT204" s="309"/>
      <c r="GU204" s="311"/>
      <c r="GV204" s="307"/>
      <c r="GW204" s="308"/>
      <c r="GX204" s="309"/>
      <c r="GY204" s="309"/>
      <c r="GZ204" s="310"/>
      <c r="HA204" s="310"/>
      <c r="HB204" s="309"/>
      <c r="HC204" s="311"/>
      <c r="HD204" s="307"/>
      <c r="HE204" s="308"/>
      <c r="HF204" s="309"/>
      <c r="HG204" s="309"/>
      <c r="HH204" s="310"/>
      <c r="HI204" s="310"/>
      <c r="HJ204" s="309"/>
      <c r="HK204" s="311"/>
      <c r="HL204" s="307"/>
      <c r="HM204" s="308"/>
      <c r="HN204" s="309"/>
      <c r="HO204" s="309"/>
      <c r="HP204" s="310"/>
      <c r="HQ204" s="310"/>
      <c r="HR204" s="309"/>
      <c r="HS204" s="311"/>
      <c r="HT204" s="307"/>
      <c r="HU204" s="308"/>
      <c r="HV204" s="309"/>
      <c r="HW204" s="309"/>
      <c r="HX204" s="310"/>
      <c r="HY204" s="310"/>
      <c r="HZ204" s="309"/>
      <c r="IA204" s="311"/>
      <c r="IB204" s="307"/>
      <c r="IC204" s="308"/>
      <c r="ID204" s="309"/>
      <c r="IE204" s="309"/>
      <c r="IF204" s="310"/>
      <c r="IG204" s="310"/>
      <c r="IH204" s="309"/>
      <c r="II204" s="311"/>
      <c r="IJ204" s="307"/>
      <c r="IK204" s="308"/>
      <c r="IL204" s="309"/>
      <c r="IM204" s="309"/>
      <c r="IN204" s="310"/>
      <c r="IO204" s="310"/>
      <c r="IP204" s="309"/>
      <c r="IQ204" s="311"/>
      <c r="IR204" s="307"/>
      <c r="IS204" s="308"/>
    </row>
    <row r="205" spans="1:253" s="306" customFormat="1" ht="13.5">
      <c r="A205" s="300"/>
      <c r="B205" s="380" t="s">
        <v>570</v>
      </c>
      <c r="C205" s="312" t="s">
        <v>94</v>
      </c>
      <c r="D205" s="420">
        <f>7+13+6</f>
        <v>26</v>
      </c>
      <c r="E205" s="636">
        <v>0</v>
      </c>
      <c r="F205" s="657">
        <f>E205*D205</f>
        <v>0</v>
      </c>
      <c r="G205" s="644"/>
      <c r="H205" s="623"/>
      <c r="I205" s="624"/>
      <c r="J205" s="625">
        <f>E205*1.2</f>
        <v>0</v>
      </c>
      <c r="K205" s="678">
        <f>D205*J205</f>
        <v>0</v>
      </c>
      <c r="L205" s="307"/>
      <c r="M205" s="308"/>
      <c r="N205" s="309"/>
      <c r="O205" s="309"/>
      <c r="P205" s="310"/>
      <c r="Q205" s="310"/>
      <c r="R205" s="309"/>
      <c r="S205" s="311"/>
      <c r="T205" s="307"/>
      <c r="U205" s="308"/>
      <c r="V205" s="309"/>
      <c r="W205" s="309"/>
      <c r="X205" s="310"/>
      <c r="Y205" s="310"/>
      <c r="Z205" s="309"/>
      <c r="AA205" s="311"/>
      <c r="AB205" s="307"/>
      <c r="AC205" s="308"/>
      <c r="AD205" s="309"/>
      <c r="AE205" s="309"/>
      <c r="AF205" s="310"/>
      <c r="AG205" s="310"/>
      <c r="AH205" s="309"/>
      <c r="AI205" s="311"/>
      <c r="AJ205" s="307"/>
      <c r="AK205" s="308"/>
      <c r="AL205" s="309"/>
      <c r="AM205" s="309"/>
      <c r="AN205" s="310"/>
      <c r="AO205" s="310"/>
      <c r="AP205" s="309"/>
      <c r="AQ205" s="311"/>
      <c r="AR205" s="307"/>
      <c r="AS205" s="308"/>
      <c r="AT205" s="309"/>
      <c r="AU205" s="309"/>
      <c r="AV205" s="310"/>
      <c r="AW205" s="310"/>
      <c r="AX205" s="309"/>
      <c r="AY205" s="311"/>
      <c r="AZ205" s="307"/>
      <c r="BA205" s="308"/>
      <c r="BB205" s="309"/>
      <c r="BC205" s="309"/>
      <c r="BD205" s="310"/>
      <c r="BE205" s="310"/>
      <c r="BF205" s="309"/>
      <c r="BG205" s="311"/>
      <c r="BH205" s="307"/>
      <c r="BI205" s="308"/>
      <c r="BJ205" s="309"/>
      <c r="BK205" s="309"/>
      <c r="BL205" s="310"/>
      <c r="BM205" s="310"/>
      <c r="BN205" s="309"/>
      <c r="BO205" s="311"/>
      <c r="BP205" s="307"/>
      <c r="BQ205" s="308"/>
      <c r="BR205" s="309"/>
      <c r="BS205" s="309"/>
      <c r="BT205" s="310"/>
      <c r="BU205" s="310"/>
      <c r="BV205" s="309"/>
      <c r="BW205" s="311"/>
      <c r="BX205" s="307"/>
      <c r="BY205" s="308"/>
      <c r="BZ205" s="309"/>
      <c r="CA205" s="309"/>
      <c r="CB205" s="310"/>
      <c r="CC205" s="310"/>
      <c r="CD205" s="309"/>
      <c r="CE205" s="311"/>
      <c r="CF205" s="307"/>
      <c r="CG205" s="308"/>
      <c r="CH205" s="309"/>
      <c r="CI205" s="309"/>
      <c r="CJ205" s="310"/>
      <c r="CK205" s="310"/>
      <c r="CL205" s="309"/>
      <c r="CM205" s="311"/>
      <c r="CN205" s="307"/>
      <c r="CO205" s="308"/>
      <c r="CP205" s="309"/>
      <c r="CQ205" s="309"/>
      <c r="CR205" s="310"/>
      <c r="CS205" s="310"/>
      <c r="CT205" s="309"/>
      <c r="CU205" s="311"/>
      <c r="CV205" s="307"/>
      <c r="CW205" s="308"/>
      <c r="CX205" s="309"/>
      <c r="CY205" s="309"/>
      <c r="CZ205" s="310"/>
      <c r="DA205" s="310"/>
      <c r="DB205" s="309"/>
      <c r="DC205" s="311"/>
      <c r="DD205" s="307"/>
      <c r="DE205" s="308"/>
      <c r="DF205" s="309"/>
      <c r="DG205" s="309"/>
      <c r="DH205" s="310"/>
      <c r="DI205" s="310"/>
      <c r="DJ205" s="309"/>
      <c r="DK205" s="311"/>
      <c r="DL205" s="307"/>
      <c r="DM205" s="308"/>
      <c r="DN205" s="309"/>
      <c r="DO205" s="309"/>
      <c r="DP205" s="310"/>
      <c r="DQ205" s="310"/>
      <c r="DR205" s="309"/>
      <c r="DS205" s="311"/>
      <c r="DT205" s="307"/>
      <c r="DU205" s="308"/>
      <c r="DV205" s="309"/>
      <c r="DW205" s="309"/>
      <c r="DX205" s="310"/>
      <c r="DY205" s="310"/>
      <c r="DZ205" s="309"/>
      <c r="EA205" s="311"/>
      <c r="EB205" s="307"/>
      <c r="EC205" s="308"/>
      <c r="ED205" s="309"/>
      <c r="EE205" s="309"/>
      <c r="EF205" s="310"/>
      <c r="EG205" s="310"/>
      <c r="EH205" s="309"/>
      <c r="EI205" s="311"/>
      <c r="EJ205" s="307"/>
      <c r="EK205" s="308"/>
      <c r="EL205" s="309"/>
      <c r="EM205" s="309"/>
      <c r="EN205" s="310"/>
      <c r="EO205" s="310"/>
      <c r="EP205" s="309"/>
      <c r="EQ205" s="311"/>
      <c r="ER205" s="307"/>
      <c r="ES205" s="308"/>
      <c r="ET205" s="309"/>
      <c r="EU205" s="309"/>
      <c r="EV205" s="310"/>
      <c r="EW205" s="310"/>
      <c r="EX205" s="309"/>
      <c r="EY205" s="311"/>
      <c r="EZ205" s="307"/>
      <c r="FA205" s="308"/>
      <c r="FB205" s="309"/>
      <c r="FC205" s="309"/>
      <c r="FD205" s="310"/>
      <c r="FE205" s="310"/>
      <c r="FF205" s="309"/>
      <c r="FG205" s="311"/>
      <c r="FH205" s="307"/>
      <c r="FI205" s="308"/>
      <c r="FJ205" s="309"/>
      <c r="FK205" s="309"/>
      <c r="FL205" s="310"/>
      <c r="FM205" s="310"/>
      <c r="FN205" s="309"/>
      <c r="FO205" s="311"/>
      <c r="FP205" s="307"/>
      <c r="FQ205" s="308"/>
      <c r="FR205" s="309"/>
      <c r="FS205" s="309"/>
      <c r="FT205" s="310"/>
      <c r="FU205" s="310"/>
      <c r="FV205" s="309"/>
      <c r="FW205" s="311"/>
      <c r="FX205" s="307"/>
      <c r="FY205" s="308"/>
      <c r="FZ205" s="309"/>
      <c r="GA205" s="309"/>
      <c r="GB205" s="310"/>
      <c r="GC205" s="310"/>
      <c r="GD205" s="309"/>
      <c r="GE205" s="311"/>
      <c r="GF205" s="307"/>
      <c r="GG205" s="308"/>
      <c r="GH205" s="309"/>
      <c r="GI205" s="309"/>
      <c r="GJ205" s="310"/>
      <c r="GK205" s="310"/>
      <c r="GL205" s="309"/>
      <c r="GM205" s="311"/>
      <c r="GN205" s="307"/>
      <c r="GO205" s="308"/>
      <c r="GP205" s="309"/>
      <c r="GQ205" s="309"/>
      <c r="GR205" s="310"/>
      <c r="GS205" s="310"/>
      <c r="GT205" s="309"/>
      <c r="GU205" s="311"/>
      <c r="GV205" s="307"/>
      <c r="GW205" s="308"/>
      <c r="GX205" s="309"/>
      <c r="GY205" s="309"/>
      <c r="GZ205" s="310"/>
      <c r="HA205" s="310"/>
      <c r="HB205" s="309"/>
      <c r="HC205" s="311"/>
      <c r="HD205" s="307"/>
      <c r="HE205" s="308"/>
      <c r="HF205" s="309"/>
      <c r="HG205" s="309"/>
      <c r="HH205" s="310"/>
      <c r="HI205" s="310"/>
      <c r="HJ205" s="309"/>
      <c r="HK205" s="311"/>
      <c r="HL205" s="307"/>
      <c r="HM205" s="308"/>
      <c r="HN205" s="309"/>
      <c r="HO205" s="309"/>
      <c r="HP205" s="310"/>
      <c r="HQ205" s="310"/>
      <c r="HR205" s="309"/>
      <c r="HS205" s="311"/>
      <c r="HT205" s="307"/>
      <c r="HU205" s="308"/>
      <c r="HV205" s="309"/>
      <c r="HW205" s="309"/>
      <c r="HX205" s="310"/>
      <c r="HY205" s="310"/>
      <c r="HZ205" s="309"/>
      <c r="IA205" s="311"/>
      <c r="IB205" s="307"/>
      <c r="IC205" s="308"/>
      <c r="ID205" s="309"/>
      <c r="IE205" s="309"/>
      <c r="IF205" s="310"/>
      <c r="IG205" s="310"/>
      <c r="IH205" s="309"/>
      <c r="II205" s="311"/>
      <c r="IJ205" s="307"/>
      <c r="IK205" s="308"/>
      <c r="IL205" s="309"/>
      <c r="IM205" s="309"/>
      <c r="IN205" s="310"/>
      <c r="IO205" s="310"/>
      <c r="IP205" s="309"/>
      <c r="IQ205" s="311"/>
      <c r="IR205" s="307"/>
      <c r="IS205" s="308"/>
    </row>
    <row r="206" spans="1:253" s="306" customFormat="1" ht="63.75">
      <c r="A206" s="300">
        <v>8.03</v>
      </c>
      <c r="B206" s="425" t="s">
        <v>726</v>
      </c>
      <c r="C206" s="312"/>
      <c r="D206" s="423"/>
      <c r="E206" s="643"/>
      <c r="F206" s="643"/>
      <c r="G206" s="644"/>
      <c r="H206" s="623"/>
      <c r="I206" s="624"/>
      <c r="J206" s="625"/>
      <c r="K206" s="678"/>
      <c r="L206" s="307"/>
      <c r="M206" s="308"/>
      <c r="N206" s="309"/>
      <c r="O206" s="309"/>
      <c r="P206" s="310"/>
      <c r="Q206" s="310"/>
      <c r="R206" s="309"/>
      <c r="S206" s="311"/>
      <c r="T206" s="307"/>
      <c r="U206" s="308"/>
      <c r="V206" s="309"/>
      <c r="W206" s="309"/>
      <c r="X206" s="310"/>
      <c r="Y206" s="310"/>
      <c r="Z206" s="309"/>
      <c r="AA206" s="311"/>
      <c r="AB206" s="307"/>
      <c r="AC206" s="308"/>
      <c r="AD206" s="309"/>
      <c r="AE206" s="309"/>
      <c r="AF206" s="310"/>
      <c r="AG206" s="310"/>
      <c r="AH206" s="309"/>
      <c r="AI206" s="311"/>
      <c r="AJ206" s="307"/>
      <c r="AK206" s="308"/>
      <c r="AL206" s="309"/>
      <c r="AM206" s="309"/>
      <c r="AN206" s="310"/>
      <c r="AO206" s="310"/>
      <c r="AP206" s="309"/>
      <c r="AQ206" s="311"/>
      <c r="AR206" s="307"/>
      <c r="AS206" s="308"/>
      <c r="AT206" s="309"/>
      <c r="AU206" s="309"/>
      <c r="AV206" s="310"/>
      <c r="AW206" s="310"/>
      <c r="AX206" s="309"/>
      <c r="AY206" s="311"/>
      <c r="AZ206" s="307"/>
      <c r="BA206" s="308"/>
      <c r="BB206" s="309"/>
      <c r="BC206" s="309"/>
      <c r="BD206" s="310"/>
      <c r="BE206" s="310"/>
      <c r="BF206" s="309"/>
      <c r="BG206" s="311"/>
      <c r="BH206" s="307"/>
      <c r="BI206" s="308"/>
      <c r="BJ206" s="309"/>
      <c r="BK206" s="309"/>
      <c r="BL206" s="310"/>
      <c r="BM206" s="310"/>
      <c r="BN206" s="309"/>
      <c r="BO206" s="311"/>
      <c r="BP206" s="307"/>
      <c r="BQ206" s="308"/>
      <c r="BR206" s="309"/>
      <c r="BS206" s="309"/>
      <c r="BT206" s="310"/>
      <c r="BU206" s="310"/>
      <c r="BV206" s="309"/>
      <c r="BW206" s="311"/>
      <c r="BX206" s="307"/>
      <c r="BY206" s="308"/>
      <c r="BZ206" s="309"/>
      <c r="CA206" s="309"/>
      <c r="CB206" s="310"/>
      <c r="CC206" s="310"/>
      <c r="CD206" s="309"/>
      <c r="CE206" s="311"/>
      <c r="CF206" s="307"/>
      <c r="CG206" s="308"/>
      <c r="CH206" s="309"/>
      <c r="CI206" s="309"/>
      <c r="CJ206" s="310"/>
      <c r="CK206" s="310"/>
      <c r="CL206" s="309"/>
      <c r="CM206" s="311"/>
      <c r="CN206" s="307"/>
      <c r="CO206" s="308"/>
      <c r="CP206" s="309"/>
      <c r="CQ206" s="309"/>
      <c r="CR206" s="310"/>
      <c r="CS206" s="310"/>
      <c r="CT206" s="309"/>
      <c r="CU206" s="311"/>
      <c r="CV206" s="307"/>
      <c r="CW206" s="308"/>
      <c r="CX206" s="309"/>
      <c r="CY206" s="309"/>
      <c r="CZ206" s="310"/>
      <c r="DA206" s="310"/>
      <c r="DB206" s="309"/>
      <c r="DC206" s="311"/>
      <c r="DD206" s="307"/>
      <c r="DE206" s="308"/>
      <c r="DF206" s="309"/>
      <c r="DG206" s="309"/>
      <c r="DH206" s="310"/>
      <c r="DI206" s="310"/>
      <c r="DJ206" s="309"/>
      <c r="DK206" s="311"/>
      <c r="DL206" s="307"/>
      <c r="DM206" s="308"/>
      <c r="DN206" s="309"/>
      <c r="DO206" s="309"/>
      <c r="DP206" s="310"/>
      <c r="DQ206" s="310"/>
      <c r="DR206" s="309"/>
      <c r="DS206" s="311"/>
      <c r="DT206" s="307"/>
      <c r="DU206" s="308"/>
      <c r="DV206" s="309"/>
      <c r="DW206" s="309"/>
      <c r="DX206" s="310"/>
      <c r="DY206" s="310"/>
      <c r="DZ206" s="309"/>
      <c r="EA206" s="311"/>
      <c r="EB206" s="307"/>
      <c r="EC206" s="308"/>
      <c r="ED206" s="309"/>
      <c r="EE206" s="309"/>
      <c r="EF206" s="310"/>
      <c r="EG206" s="310"/>
      <c r="EH206" s="309"/>
      <c r="EI206" s="311"/>
      <c r="EJ206" s="307"/>
      <c r="EK206" s="308"/>
      <c r="EL206" s="309"/>
      <c r="EM206" s="309"/>
      <c r="EN206" s="310"/>
      <c r="EO206" s="310"/>
      <c r="EP206" s="309"/>
      <c r="EQ206" s="311"/>
      <c r="ER206" s="307"/>
      <c r="ES206" s="308"/>
      <c r="ET206" s="309"/>
      <c r="EU206" s="309"/>
      <c r="EV206" s="310"/>
      <c r="EW206" s="310"/>
      <c r="EX206" s="309"/>
      <c r="EY206" s="311"/>
      <c r="EZ206" s="307"/>
      <c r="FA206" s="308"/>
      <c r="FB206" s="309"/>
      <c r="FC206" s="309"/>
      <c r="FD206" s="310"/>
      <c r="FE206" s="310"/>
      <c r="FF206" s="309"/>
      <c r="FG206" s="311"/>
      <c r="FH206" s="307"/>
      <c r="FI206" s="308"/>
      <c r="FJ206" s="309"/>
      <c r="FK206" s="309"/>
      <c r="FL206" s="310"/>
      <c r="FM206" s="310"/>
      <c r="FN206" s="309"/>
      <c r="FO206" s="311"/>
      <c r="FP206" s="307"/>
      <c r="FQ206" s="308"/>
      <c r="FR206" s="309"/>
      <c r="FS206" s="309"/>
      <c r="FT206" s="310"/>
      <c r="FU206" s="310"/>
      <c r="FV206" s="309"/>
      <c r="FW206" s="311"/>
      <c r="FX206" s="307"/>
      <c r="FY206" s="308"/>
      <c r="FZ206" s="309"/>
      <c r="GA206" s="309"/>
      <c r="GB206" s="310"/>
      <c r="GC206" s="310"/>
      <c r="GD206" s="309"/>
      <c r="GE206" s="311"/>
      <c r="GF206" s="307"/>
      <c r="GG206" s="308"/>
      <c r="GH206" s="309"/>
      <c r="GI206" s="309"/>
      <c r="GJ206" s="310"/>
      <c r="GK206" s="310"/>
      <c r="GL206" s="309"/>
      <c r="GM206" s="311"/>
      <c r="GN206" s="307"/>
      <c r="GO206" s="308"/>
      <c r="GP206" s="309"/>
      <c r="GQ206" s="309"/>
      <c r="GR206" s="310"/>
      <c r="GS206" s="310"/>
      <c r="GT206" s="309"/>
      <c r="GU206" s="311"/>
      <c r="GV206" s="307"/>
      <c r="GW206" s="308"/>
      <c r="GX206" s="309"/>
      <c r="GY206" s="309"/>
      <c r="GZ206" s="310"/>
      <c r="HA206" s="310"/>
      <c r="HB206" s="309"/>
      <c r="HC206" s="311"/>
      <c r="HD206" s="307"/>
      <c r="HE206" s="308"/>
      <c r="HF206" s="309"/>
      <c r="HG206" s="309"/>
      <c r="HH206" s="310"/>
      <c r="HI206" s="310"/>
      <c r="HJ206" s="309"/>
      <c r="HK206" s="311"/>
      <c r="HL206" s="307"/>
      <c r="HM206" s="308"/>
      <c r="HN206" s="309"/>
      <c r="HO206" s="309"/>
      <c r="HP206" s="310"/>
      <c r="HQ206" s="310"/>
      <c r="HR206" s="309"/>
      <c r="HS206" s="311"/>
      <c r="HT206" s="307"/>
      <c r="HU206" s="308"/>
      <c r="HV206" s="309"/>
      <c r="HW206" s="309"/>
      <c r="HX206" s="310"/>
      <c r="HY206" s="310"/>
      <c r="HZ206" s="309"/>
      <c r="IA206" s="311"/>
      <c r="IB206" s="307"/>
      <c r="IC206" s="308"/>
      <c r="ID206" s="309"/>
      <c r="IE206" s="309"/>
      <c r="IF206" s="310"/>
      <c r="IG206" s="310"/>
      <c r="IH206" s="309"/>
      <c r="II206" s="311"/>
      <c r="IJ206" s="307"/>
      <c r="IK206" s="308"/>
      <c r="IL206" s="309"/>
      <c r="IM206" s="309"/>
      <c r="IN206" s="310"/>
      <c r="IO206" s="310"/>
      <c r="IP206" s="309"/>
      <c r="IQ206" s="311"/>
      <c r="IR206" s="307"/>
      <c r="IS206" s="308"/>
    </row>
    <row r="207" spans="1:253" s="306" customFormat="1" ht="15">
      <c r="A207" s="300"/>
      <c r="B207" s="380" t="s">
        <v>571</v>
      </c>
      <c r="C207" s="312" t="s">
        <v>459</v>
      </c>
      <c r="D207" s="420">
        <v>3.12</v>
      </c>
      <c r="E207" s="643"/>
      <c r="F207" s="643"/>
      <c r="G207" s="644"/>
      <c r="H207" s="623"/>
      <c r="I207" s="624"/>
      <c r="J207" s="625"/>
      <c r="K207" s="678"/>
      <c r="L207" s="307"/>
      <c r="M207" s="308"/>
      <c r="N207" s="309"/>
      <c r="O207" s="309"/>
      <c r="P207" s="310"/>
      <c r="Q207" s="310"/>
      <c r="R207" s="309"/>
      <c r="S207" s="311"/>
      <c r="T207" s="307"/>
      <c r="U207" s="308"/>
      <c r="V207" s="309"/>
      <c r="W207" s="309"/>
      <c r="X207" s="310"/>
      <c r="Y207" s="310"/>
      <c r="Z207" s="309"/>
      <c r="AA207" s="311"/>
      <c r="AB207" s="307"/>
      <c r="AC207" s="308"/>
      <c r="AD207" s="309"/>
      <c r="AE207" s="309"/>
      <c r="AF207" s="310"/>
      <c r="AG207" s="310"/>
      <c r="AH207" s="309"/>
      <c r="AI207" s="311"/>
      <c r="AJ207" s="307"/>
      <c r="AK207" s="308"/>
      <c r="AL207" s="309"/>
      <c r="AM207" s="309"/>
      <c r="AN207" s="310"/>
      <c r="AO207" s="310"/>
      <c r="AP207" s="309"/>
      <c r="AQ207" s="311"/>
      <c r="AR207" s="307"/>
      <c r="AS207" s="308"/>
      <c r="AT207" s="309"/>
      <c r="AU207" s="309"/>
      <c r="AV207" s="310"/>
      <c r="AW207" s="310"/>
      <c r="AX207" s="309"/>
      <c r="AY207" s="311"/>
      <c r="AZ207" s="307"/>
      <c r="BA207" s="308"/>
      <c r="BB207" s="309"/>
      <c r="BC207" s="309"/>
      <c r="BD207" s="310"/>
      <c r="BE207" s="310"/>
      <c r="BF207" s="309"/>
      <c r="BG207" s="311"/>
      <c r="BH207" s="307"/>
      <c r="BI207" s="308"/>
      <c r="BJ207" s="309"/>
      <c r="BK207" s="309"/>
      <c r="BL207" s="310"/>
      <c r="BM207" s="310"/>
      <c r="BN207" s="309"/>
      <c r="BO207" s="311"/>
      <c r="BP207" s="307"/>
      <c r="BQ207" s="308"/>
      <c r="BR207" s="309"/>
      <c r="BS207" s="309"/>
      <c r="BT207" s="310"/>
      <c r="BU207" s="310"/>
      <c r="BV207" s="309"/>
      <c r="BW207" s="311"/>
      <c r="BX207" s="307"/>
      <c r="BY207" s="308"/>
      <c r="BZ207" s="309"/>
      <c r="CA207" s="309"/>
      <c r="CB207" s="310"/>
      <c r="CC207" s="310"/>
      <c r="CD207" s="309"/>
      <c r="CE207" s="311"/>
      <c r="CF207" s="307"/>
      <c r="CG207" s="308"/>
      <c r="CH207" s="309"/>
      <c r="CI207" s="309"/>
      <c r="CJ207" s="310"/>
      <c r="CK207" s="310"/>
      <c r="CL207" s="309"/>
      <c r="CM207" s="311"/>
      <c r="CN207" s="307"/>
      <c r="CO207" s="308"/>
      <c r="CP207" s="309"/>
      <c r="CQ207" s="309"/>
      <c r="CR207" s="310"/>
      <c r="CS207" s="310"/>
      <c r="CT207" s="309"/>
      <c r="CU207" s="311"/>
      <c r="CV207" s="307"/>
      <c r="CW207" s="308"/>
      <c r="CX207" s="309"/>
      <c r="CY207" s="309"/>
      <c r="CZ207" s="310"/>
      <c r="DA207" s="310"/>
      <c r="DB207" s="309"/>
      <c r="DC207" s="311"/>
      <c r="DD207" s="307"/>
      <c r="DE207" s="308"/>
      <c r="DF207" s="309"/>
      <c r="DG207" s="309"/>
      <c r="DH207" s="310"/>
      <c r="DI207" s="310"/>
      <c r="DJ207" s="309"/>
      <c r="DK207" s="311"/>
      <c r="DL207" s="307"/>
      <c r="DM207" s="308"/>
      <c r="DN207" s="309"/>
      <c r="DO207" s="309"/>
      <c r="DP207" s="310"/>
      <c r="DQ207" s="310"/>
      <c r="DR207" s="309"/>
      <c r="DS207" s="311"/>
      <c r="DT207" s="307"/>
      <c r="DU207" s="308"/>
      <c r="DV207" s="309"/>
      <c r="DW207" s="309"/>
      <c r="DX207" s="310"/>
      <c r="DY207" s="310"/>
      <c r="DZ207" s="309"/>
      <c r="EA207" s="311"/>
      <c r="EB207" s="307"/>
      <c r="EC207" s="308"/>
      <c r="ED207" s="309"/>
      <c r="EE207" s="309"/>
      <c r="EF207" s="310"/>
      <c r="EG207" s="310"/>
      <c r="EH207" s="309"/>
      <c r="EI207" s="311"/>
      <c r="EJ207" s="307"/>
      <c r="EK207" s="308"/>
      <c r="EL207" s="309"/>
      <c r="EM207" s="309"/>
      <c r="EN207" s="310"/>
      <c r="EO207" s="310"/>
      <c r="EP207" s="309"/>
      <c r="EQ207" s="311"/>
      <c r="ER207" s="307"/>
      <c r="ES207" s="308"/>
      <c r="ET207" s="309"/>
      <c r="EU207" s="309"/>
      <c r="EV207" s="310"/>
      <c r="EW207" s="310"/>
      <c r="EX207" s="309"/>
      <c r="EY207" s="311"/>
      <c r="EZ207" s="307"/>
      <c r="FA207" s="308"/>
      <c r="FB207" s="309"/>
      <c r="FC207" s="309"/>
      <c r="FD207" s="310"/>
      <c r="FE207" s="310"/>
      <c r="FF207" s="309"/>
      <c r="FG207" s="311"/>
      <c r="FH207" s="307"/>
      <c r="FI207" s="308"/>
      <c r="FJ207" s="309"/>
      <c r="FK207" s="309"/>
      <c r="FL207" s="310"/>
      <c r="FM207" s="310"/>
      <c r="FN207" s="309"/>
      <c r="FO207" s="311"/>
      <c r="FP207" s="307"/>
      <c r="FQ207" s="308"/>
      <c r="FR207" s="309"/>
      <c r="FS207" s="309"/>
      <c r="FT207" s="310"/>
      <c r="FU207" s="310"/>
      <c r="FV207" s="309"/>
      <c r="FW207" s="311"/>
      <c r="FX207" s="307"/>
      <c r="FY207" s="308"/>
      <c r="FZ207" s="309"/>
      <c r="GA207" s="309"/>
      <c r="GB207" s="310"/>
      <c r="GC207" s="310"/>
      <c r="GD207" s="309"/>
      <c r="GE207" s="311"/>
      <c r="GF207" s="307"/>
      <c r="GG207" s="308"/>
      <c r="GH207" s="309"/>
      <c r="GI207" s="309"/>
      <c r="GJ207" s="310"/>
      <c r="GK207" s="310"/>
      <c r="GL207" s="309"/>
      <c r="GM207" s="311"/>
      <c r="GN207" s="307"/>
      <c r="GO207" s="308"/>
      <c r="GP207" s="309"/>
      <c r="GQ207" s="309"/>
      <c r="GR207" s="310"/>
      <c r="GS207" s="310"/>
      <c r="GT207" s="309"/>
      <c r="GU207" s="311"/>
      <c r="GV207" s="307"/>
      <c r="GW207" s="308"/>
      <c r="GX207" s="309"/>
      <c r="GY207" s="309"/>
      <c r="GZ207" s="310"/>
      <c r="HA207" s="310"/>
      <c r="HB207" s="309"/>
      <c r="HC207" s="311"/>
      <c r="HD207" s="307"/>
      <c r="HE207" s="308"/>
      <c r="HF207" s="309"/>
      <c r="HG207" s="309"/>
      <c r="HH207" s="310"/>
      <c r="HI207" s="310"/>
      <c r="HJ207" s="309"/>
      <c r="HK207" s="311"/>
      <c r="HL207" s="307"/>
      <c r="HM207" s="308"/>
      <c r="HN207" s="309"/>
      <c r="HO207" s="309"/>
      <c r="HP207" s="310"/>
      <c r="HQ207" s="310"/>
      <c r="HR207" s="309"/>
      <c r="HS207" s="311"/>
      <c r="HT207" s="307"/>
      <c r="HU207" s="308"/>
      <c r="HV207" s="309"/>
      <c r="HW207" s="309"/>
      <c r="HX207" s="310"/>
      <c r="HY207" s="310"/>
      <c r="HZ207" s="309"/>
      <c r="IA207" s="311"/>
      <c r="IB207" s="307"/>
      <c r="IC207" s="308"/>
      <c r="ID207" s="309"/>
      <c r="IE207" s="309"/>
      <c r="IF207" s="310"/>
      <c r="IG207" s="310"/>
      <c r="IH207" s="309"/>
      <c r="II207" s="311"/>
      <c r="IJ207" s="307"/>
      <c r="IK207" s="308"/>
      <c r="IL207" s="309"/>
      <c r="IM207" s="309"/>
      <c r="IN207" s="310"/>
      <c r="IO207" s="310"/>
      <c r="IP207" s="309"/>
      <c r="IQ207" s="311"/>
      <c r="IR207" s="307"/>
      <c r="IS207" s="308"/>
    </row>
    <row r="208" spans="1:253" s="306" customFormat="1" ht="15">
      <c r="A208" s="300"/>
      <c r="B208" s="380" t="s">
        <v>572</v>
      </c>
      <c r="C208" s="312" t="s">
        <v>459</v>
      </c>
      <c r="D208" s="420">
        <v>21.6</v>
      </c>
      <c r="E208" s="643"/>
      <c r="F208" s="643"/>
      <c r="G208" s="644"/>
      <c r="H208" s="623"/>
      <c r="I208" s="624"/>
      <c r="J208" s="625"/>
      <c r="K208" s="678"/>
      <c r="L208" s="307"/>
      <c r="M208" s="308"/>
      <c r="N208" s="309"/>
      <c r="O208" s="309"/>
      <c r="P208" s="310"/>
      <c r="Q208" s="310"/>
      <c r="R208" s="309"/>
      <c r="S208" s="311"/>
      <c r="T208" s="307"/>
      <c r="U208" s="308"/>
      <c r="V208" s="309"/>
      <c r="W208" s="309"/>
      <c r="X208" s="310"/>
      <c r="Y208" s="310"/>
      <c r="Z208" s="309"/>
      <c r="AA208" s="311"/>
      <c r="AB208" s="307"/>
      <c r="AC208" s="308"/>
      <c r="AD208" s="309"/>
      <c r="AE208" s="309"/>
      <c r="AF208" s="310"/>
      <c r="AG208" s="310"/>
      <c r="AH208" s="309"/>
      <c r="AI208" s="311"/>
      <c r="AJ208" s="307"/>
      <c r="AK208" s="308"/>
      <c r="AL208" s="309"/>
      <c r="AM208" s="309"/>
      <c r="AN208" s="310"/>
      <c r="AO208" s="310"/>
      <c r="AP208" s="309"/>
      <c r="AQ208" s="311"/>
      <c r="AR208" s="307"/>
      <c r="AS208" s="308"/>
      <c r="AT208" s="309"/>
      <c r="AU208" s="309"/>
      <c r="AV208" s="310"/>
      <c r="AW208" s="310"/>
      <c r="AX208" s="309"/>
      <c r="AY208" s="311"/>
      <c r="AZ208" s="307"/>
      <c r="BA208" s="308"/>
      <c r="BB208" s="309"/>
      <c r="BC208" s="309"/>
      <c r="BD208" s="310"/>
      <c r="BE208" s="310"/>
      <c r="BF208" s="309"/>
      <c r="BG208" s="311"/>
      <c r="BH208" s="307"/>
      <c r="BI208" s="308"/>
      <c r="BJ208" s="309"/>
      <c r="BK208" s="309"/>
      <c r="BL208" s="310"/>
      <c r="BM208" s="310"/>
      <c r="BN208" s="309"/>
      <c r="BO208" s="311"/>
      <c r="BP208" s="307"/>
      <c r="BQ208" s="308"/>
      <c r="BR208" s="309"/>
      <c r="BS208" s="309"/>
      <c r="BT208" s="310"/>
      <c r="BU208" s="310"/>
      <c r="BV208" s="309"/>
      <c r="BW208" s="311"/>
      <c r="BX208" s="307"/>
      <c r="BY208" s="308"/>
      <c r="BZ208" s="309"/>
      <c r="CA208" s="309"/>
      <c r="CB208" s="310"/>
      <c r="CC208" s="310"/>
      <c r="CD208" s="309"/>
      <c r="CE208" s="311"/>
      <c r="CF208" s="307"/>
      <c r="CG208" s="308"/>
      <c r="CH208" s="309"/>
      <c r="CI208" s="309"/>
      <c r="CJ208" s="310"/>
      <c r="CK208" s="310"/>
      <c r="CL208" s="309"/>
      <c r="CM208" s="311"/>
      <c r="CN208" s="307"/>
      <c r="CO208" s="308"/>
      <c r="CP208" s="309"/>
      <c r="CQ208" s="309"/>
      <c r="CR208" s="310"/>
      <c r="CS208" s="310"/>
      <c r="CT208" s="309"/>
      <c r="CU208" s="311"/>
      <c r="CV208" s="307"/>
      <c r="CW208" s="308"/>
      <c r="CX208" s="309"/>
      <c r="CY208" s="309"/>
      <c r="CZ208" s="310"/>
      <c r="DA208" s="310"/>
      <c r="DB208" s="309"/>
      <c r="DC208" s="311"/>
      <c r="DD208" s="307"/>
      <c r="DE208" s="308"/>
      <c r="DF208" s="309"/>
      <c r="DG208" s="309"/>
      <c r="DH208" s="310"/>
      <c r="DI208" s="310"/>
      <c r="DJ208" s="309"/>
      <c r="DK208" s="311"/>
      <c r="DL208" s="307"/>
      <c r="DM208" s="308"/>
      <c r="DN208" s="309"/>
      <c r="DO208" s="309"/>
      <c r="DP208" s="310"/>
      <c r="DQ208" s="310"/>
      <c r="DR208" s="309"/>
      <c r="DS208" s="311"/>
      <c r="DT208" s="307"/>
      <c r="DU208" s="308"/>
      <c r="DV208" s="309"/>
      <c r="DW208" s="309"/>
      <c r="DX208" s="310"/>
      <c r="DY208" s="310"/>
      <c r="DZ208" s="309"/>
      <c r="EA208" s="311"/>
      <c r="EB208" s="307"/>
      <c r="EC208" s="308"/>
      <c r="ED208" s="309"/>
      <c r="EE208" s="309"/>
      <c r="EF208" s="310"/>
      <c r="EG208" s="310"/>
      <c r="EH208" s="309"/>
      <c r="EI208" s="311"/>
      <c r="EJ208" s="307"/>
      <c r="EK208" s="308"/>
      <c r="EL208" s="309"/>
      <c r="EM208" s="309"/>
      <c r="EN208" s="310"/>
      <c r="EO208" s="310"/>
      <c r="EP208" s="309"/>
      <c r="EQ208" s="311"/>
      <c r="ER208" s="307"/>
      <c r="ES208" s="308"/>
      <c r="ET208" s="309"/>
      <c r="EU208" s="309"/>
      <c r="EV208" s="310"/>
      <c r="EW208" s="310"/>
      <c r="EX208" s="309"/>
      <c r="EY208" s="311"/>
      <c r="EZ208" s="307"/>
      <c r="FA208" s="308"/>
      <c r="FB208" s="309"/>
      <c r="FC208" s="309"/>
      <c r="FD208" s="310"/>
      <c r="FE208" s="310"/>
      <c r="FF208" s="309"/>
      <c r="FG208" s="311"/>
      <c r="FH208" s="307"/>
      <c r="FI208" s="308"/>
      <c r="FJ208" s="309"/>
      <c r="FK208" s="309"/>
      <c r="FL208" s="310"/>
      <c r="FM208" s="310"/>
      <c r="FN208" s="309"/>
      <c r="FO208" s="311"/>
      <c r="FP208" s="307"/>
      <c r="FQ208" s="308"/>
      <c r="FR208" s="309"/>
      <c r="FS208" s="309"/>
      <c r="FT208" s="310"/>
      <c r="FU208" s="310"/>
      <c r="FV208" s="309"/>
      <c r="FW208" s="311"/>
      <c r="FX208" s="307"/>
      <c r="FY208" s="308"/>
      <c r="FZ208" s="309"/>
      <c r="GA208" s="309"/>
      <c r="GB208" s="310"/>
      <c r="GC208" s="310"/>
      <c r="GD208" s="309"/>
      <c r="GE208" s="311"/>
      <c r="GF208" s="307"/>
      <c r="GG208" s="308"/>
      <c r="GH208" s="309"/>
      <c r="GI208" s="309"/>
      <c r="GJ208" s="310"/>
      <c r="GK208" s="310"/>
      <c r="GL208" s="309"/>
      <c r="GM208" s="311"/>
      <c r="GN208" s="307"/>
      <c r="GO208" s="308"/>
      <c r="GP208" s="309"/>
      <c r="GQ208" s="309"/>
      <c r="GR208" s="310"/>
      <c r="GS208" s="310"/>
      <c r="GT208" s="309"/>
      <c r="GU208" s="311"/>
      <c r="GV208" s="307"/>
      <c r="GW208" s="308"/>
      <c r="GX208" s="309"/>
      <c r="GY208" s="309"/>
      <c r="GZ208" s="310"/>
      <c r="HA208" s="310"/>
      <c r="HB208" s="309"/>
      <c r="HC208" s="311"/>
      <c r="HD208" s="307"/>
      <c r="HE208" s="308"/>
      <c r="HF208" s="309"/>
      <c r="HG208" s="309"/>
      <c r="HH208" s="310"/>
      <c r="HI208" s="310"/>
      <c r="HJ208" s="309"/>
      <c r="HK208" s="311"/>
      <c r="HL208" s="307"/>
      <c r="HM208" s="308"/>
      <c r="HN208" s="309"/>
      <c r="HO208" s="309"/>
      <c r="HP208" s="310"/>
      <c r="HQ208" s="310"/>
      <c r="HR208" s="309"/>
      <c r="HS208" s="311"/>
      <c r="HT208" s="307"/>
      <c r="HU208" s="308"/>
      <c r="HV208" s="309"/>
      <c r="HW208" s="309"/>
      <c r="HX208" s="310"/>
      <c r="HY208" s="310"/>
      <c r="HZ208" s="309"/>
      <c r="IA208" s="311"/>
      <c r="IB208" s="307"/>
      <c r="IC208" s="308"/>
      <c r="ID208" s="309"/>
      <c r="IE208" s="309"/>
      <c r="IF208" s="310"/>
      <c r="IG208" s="310"/>
      <c r="IH208" s="309"/>
      <c r="II208" s="311"/>
      <c r="IJ208" s="307"/>
      <c r="IK208" s="308"/>
      <c r="IL208" s="309"/>
      <c r="IM208" s="309"/>
      <c r="IN208" s="310"/>
      <c r="IO208" s="310"/>
      <c r="IP208" s="309"/>
      <c r="IQ208" s="311"/>
      <c r="IR208" s="307"/>
      <c r="IS208" s="308"/>
    </row>
    <row r="209" spans="1:253" s="306" customFormat="1" ht="15">
      <c r="A209" s="300"/>
      <c r="B209" s="380" t="s">
        <v>573</v>
      </c>
      <c r="C209" s="312" t="s">
        <v>459</v>
      </c>
      <c r="D209" s="420">
        <v>14.9</v>
      </c>
      <c r="E209" s="643"/>
      <c r="F209" s="643"/>
      <c r="G209" s="644"/>
      <c r="H209" s="623"/>
      <c r="I209" s="624"/>
      <c r="J209" s="625"/>
      <c r="K209" s="678"/>
      <c r="L209" s="307"/>
      <c r="M209" s="308"/>
      <c r="N209" s="309"/>
      <c r="O209" s="309"/>
      <c r="P209" s="310"/>
      <c r="Q209" s="310"/>
      <c r="R209" s="309"/>
      <c r="S209" s="311"/>
      <c r="T209" s="307"/>
      <c r="U209" s="308"/>
      <c r="V209" s="309"/>
      <c r="W209" s="309"/>
      <c r="X209" s="310"/>
      <c r="Y209" s="310"/>
      <c r="Z209" s="309"/>
      <c r="AA209" s="311"/>
      <c r="AB209" s="307"/>
      <c r="AC209" s="308"/>
      <c r="AD209" s="309"/>
      <c r="AE209" s="309"/>
      <c r="AF209" s="310"/>
      <c r="AG209" s="310"/>
      <c r="AH209" s="309"/>
      <c r="AI209" s="311"/>
      <c r="AJ209" s="307"/>
      <c r="AK209" s="308"/>
      <c r="AL209" s="309"/>
      <c r="AM209" s="309"/>
      <c r="AN209" s="310"/>
      <c r="AO209" s="310"/>
      <c r="AP209" s="309"/>
      <c r="AQ209" s="311"/>
      <c r="AR209" s="307"/>
      <c r="AS209" s="308"/>
      <c r="AT209" s="309"/>
      <c r="AU209" s="309"/>
      <c r="AV209" s="310"/>
      <c r="AW209" s="310"/>
      <c r="AX209" s="309"/>
      <c r="AY209" s="311"/>
      <c r="AZ209" s="307"/>
      <c r="BA209" s="308"/>
      <c r="BB209" s="309"/>
      <c r="BC209" s="309"/>
      <c r="BD209" s="310"/>
      <c r="BE209" s="310"/>
      <c r="BF209" s="309"/>
      <c r="BG209" s="311"/>
      <c r="BH209" s="307"/>
      <c r="BI209" s="308"/>
      <c r="BJ209" s="309"/>
      <c r="BK209" s="309"/>
      <c r="BL209" s="310"/>
      <c r="BM209" s="310"/>
      <c r="BN209" s="309"/>
      <c r="BO209" s="311"/>
      <c r="BP209" s="307"/>
      <c r="BQ209" s="308"/>
      <c r="BR209" s="309"/>
      <c r="BS209" s="309"/>
      <c r="BT209" s="310"/>
      <c r="BU209" s="310"/>
      <c r="BV209" s="309"/>
      <c r="BW209" s="311"/>
      <c r="BX209" s="307"/>
      <c r="BY209" s="308"/>
      <c r="BZ209" s="309"/>
      <c r="CA209" s="309"/>
      <c r="CB209" s="310"/>
      <c r="CC209" s="310"/>
      <c r="CD209" s="309"/>
      <c r="CE209" s="311"/>
      <c r="CF209" s="307"/>
      <c r="CG209" s="308"/>
      <c r="CH209" s="309"/>
      <c r="CI209" s="309"/>
      <c r="CJ209" s="310"/>
      <c r="CK209" s="310"/>
      <c r="CL209" s="309"/>
      <c r="CM209" s="311"/>
      <c r="CN209" s="307"/>
      <c r="CO209" s="308"/>
      <c r="CP209" s="309"/>
      <c r="CQ209" s="309"/>
      <c r="CR209" s="310"/>
      <c r="CS209" s="310"/>
      <c r="CT209" s="309"/>
      <c r="CU209" s="311"/>
      <c r="CV209" s="307"/>
      <c r="CW209" s="308"/>
      <c r="CX209" s="309"/>
      <c r="CY209" s="309"/>
      <c r="CZ209" s="310"/>
      <c r="DA209" s="310"/>
      <c r="DB209" s="309"/>
      <c r="DC209" s="311"/>
      <c r="DD209" s="307"/>
      <c r="DE209" s="308"/>
      <c r="DF209" s="309"/>
      <c r="DG209" s="309"/>
      <c r="DH209" s="310"/>
      <c r="DI209" s="310"/>
      <c r="DJ209" s="309"/>
      <c r="DK209" s="311"/>
      <c r="DL209" s="307"/>
      <c r="DM209" s="308"/>
      <c r="DN209" s="309"/>
      <c r="DO209" s="309"/>
      <c r="DP209" s="310"/>
      <c r="DQ209" s="310"/>
      <c r="DR209" s="309"/>
      <c r="DS209" s="311"/>
      <c r="DT209" s="307"/>
      <c r="DU209" s="308"/>
      <c r="DV209" s="309"/>
      <c r="DW209" s="309"/>
      <c r="DX209" s="310"/>
      <c r="DY209" s="310"/>
      <c r="DZ209" s="309"/>
      <c r="EA209" s="311"/>
      <c r="EB209" s="307"/>
      <c r="EC209" s="308"/>
      <c r="ED209" s="309"/>
      <c r="EE209" s="309"/>
      <c r="EF209" s="310"/>
      <c r="EG209" s="310"/>
      <c r="EH209" s="309"/>
      <c r="EI209" s="311"/>
      <c r="EJ209" s="307"/>
      <c r="EK209" s="308"/>
      <c r="EL209" s="309"/>
      <c r="EM209" s="309"/>
      <c r="EN209" s="310"/>
      <c r="EO209" s="310"/>
      <c r="EP209" s="309"/>
      <c r="EQ209" s="311"/>
      <c r="ER209" s="307"/>
      <c r="ES209" s="308"/>
      <c r="ET209" s="309"/>
      <c r="EU209" s="309"/>
      <c r="EV209" s="310"/>
      <c r="EW209" s="310"/>
      <c r="EX209" s="309"/>
      <c r="EY209" s="311"/>
      <c r="EZ209" s="307"/>
      <c r="FA209" s="308"/>
      <c r="FB209" s="309"/>
      <c r="FC209" s="309"/>
      <c r="FD209" s="310"/>
      <c r="FE209" s="310"/>
      <c r="FF209" s="309"/>
      <c r="FG209" s="311"/>
      <c r="FH209" s="307"/>
      <c r="FI209" s="308"/>
      <c r="FJ209" s="309"/>
      <c r="FK209" s="309"/>
      <c r="FL209" s="310"/>
      <c r="FM209" s="310"/>
      <c r="FN209" s="309"/>
      <c r="FO209" s="311"/>
      <c r="FP209" s="307"/>
      <c r="FQ209" s="308"/>
      <c r="FR209" s="309"/>
      <c r="FS209" s="309"/>
      <c r="FT209" s="310"/>
      <c r="FU209" s="310"/>
      <c r="FV209" s="309"/>
      <c r="FW209" s="311"/>
      <c r="FX209" s="307"/>
      <c r="FY209" s="308"/>
      <c r="FZ209" s="309"/>
      <c r="GA209" s="309"/>
      <c r="GB209" s="310"/>
      <c r="GC209" s="310"/>
      <c r="GD209" s="309"/>
      <c r="GE209" s="311"/>
      <c r="GF209" s="307"/>
      <c r="GG209" s="308"/>
      <c r="GH209" s="309"/>
      <c r="GI209" s="309"/>
      <c r="GJ209" s="310"/>
      <c r="GK209" s="310"/>
      <c r="GL209" s="309"/>
      <c r="GM209" s="311"/>
      <c r="GN209" s="307"/>
      <c r="GO209" s="308"/>
      <c r="GP209" s="309"/>
      <c r="GQ209" s="309"/>
      <c r="GR209" s="310"/>
      <c r="GS209" s="310"/>
      <c r="GT209" s="309"/>
      <c r="GU209" s="311"/>
      <c r="GV209" s="307"/>
      <c r="GW209" s="308"/>
      <c r="GX209" s="309"/>
      <c r="GY209" s="309"/>
      <c r="GZ209" s="310"/>
      <c r="HA209" s="310"/>
      <c r="HB209" s="309"/>
      <c r="HC209" s="311"/>
      <c r="HD209" s="307"/>
      <c r="HE209" s="308"/>
      <c r="HF209" s="309"/>
      <c r="HG209" s="309"/>
      <c r="HH209" s="310"/>
      <c r="HI209" s="310"/>
      <c r="HJ209" s="309"/>
      <c r="HK209" s="311"/>
      <c r="HL209" s="307"/>
      <c r="HM209" s="308"/>
      <c r="HN209" s="309"/>
      <c r="HO209" s="309"/>
      <c r="HP209" s="310"/>
      <c r="HQ209" s="310"/>
      <c r="HR209" s="309"/>
      <c r="HS209" s="311"/>
      <c r="HT209" s="307"/>
      <c r="HU209" s="308"/>
      <c r="HV209" s="309"/>
      <c r="HW209" s="309"/>
      <c r="HX209" s="310"/>
      <c r="HY209" s="310"/>
      <c r="HZ209" s="309"/>
      <c r="IA209" s="311"/>
      <c r="IB209" s="307"/>
      <c r="IC209" s="308"/>
      <c r="ID209" s="309"/>
      <c r="IE209" s="309"/>
      <c r="IF209" s="310"/>
      <c r="IG209" s="310"/>
      <c r="IH209" s="309"/>
      <c r="II209" s="311"/>
      <c r="IJ209" s="307"/>
      <c r="IK209" s="308"/>
      <c r="IL209" s="309"/>
      <c r="IM209" s="309"/>
      <c r="IN209" s="310"/>
      <c r="IO209" s="310"/>
      <c r="IP209" s="309"/>
      <c r="IQ209" s="311"/>
      <c r="IR209" s="307"/>
      <c r="IS209" s="308"/>
    </row>
    <row r="210" spans="1:253" s="306" customFormat="1" ht="15">
      <c r="A210" s="300"/>
      <c r="B210" s="380" t="s">
        <v>574</v>
      </c>
      <c r="C210" s="312" t="s">
        <v>459</v>
      </c>
      <c r="D210" s="420">
        <v>12.96</v>
      </c>
      <c r="E210" s="643"/>
      <c r="F210" s="643"/>
      <c r="G210" s="644"/>
      <c r="H210" s="623"/>
      <c r="I210" s="624"/>
      <c r="J210" s="625"/>
      <c r="K210" s="678"/>
      <c r="L210" s="307"/>
      <c r="M210" s="308"/>
      <c r="N210" s="309"/>
      <c r="O210" s="309"/>
      <c r="P210" s="310"/>
      <c r="Q210" s="310"/>
      <c r="R210" s="309"/>
      <c r="S210" s="311"/>
      <c r="T210" s="307"/>
      <c r="U210" s="308"/>
      <c r="V210" s="309"/>
      <c r="W210" s="309"/>
      <c r="X210" s="310"/>
      <c r="Y210" s="310"/>
      <c r="Z210" s="309"/>
      <c r="AA210" s="311"/>
      <c r="AB210" s="307"/>
      <c r="AC210" s="308"/>
      <c r="AD210" s="309"/>
      <c r="AE210" s="309"/>
      <c r="AF210" s="310"/>
      <c r="AG210" s="310"/>
      <c r="AH210" s="309"/>
      <c r="AI210" s="311"/>
      <c r="AJ210" s="307"/>
      <c r="AK210" s="308"/>
      <c r="AL210" s="309"/>
      <c r="AM210" s="309"/>
      <c r="AN210" s="310"/>
      <c r="AO210" s="310"/>
      <c r="AP210" s="309"/>
      <c r="AQ210" s="311"/>
      <c r="AR210" s="307"/>
      <c r="AS210" s="308"/>
      <c r="AT210" s="309"/>
      <c r="AU210" s="309"/>
      <c r="AV210" s="310"/>
      <c r="AW210" s="310"/>
      <c r="AX210" s="309"/>
      <c r="AY210" s="311"/>
      <c r="AZ210" s="307"/>
      <c r="BA210" s="308"/>
      <c r="BB210" s="309"/>
      <c r="BC210" s="309"/>
      <c r="BD210" s="310"/>
      <c r="BE210" s="310"/>
      <c r="BF210" s="309"/>
      <c r="BG210" s="311"/>
      <c r="BH210" s="307"/>
      <c r="BI210" s="308"/>
      <c r="BJ210" s="309"/>
      <c r="BK210" s="309"/>
      <c r="BL210" s="310"/>
      <c r="BM210" s="310"/>
      <c r="BN210" s="309"/>
      <c r="BO210" s="311"/>
      <c r="BP210" s="307"/>
      <c r="BQ210" s="308"/>
      <c r="BR210" s="309"/>
      <c r="BS210" s="309"/>
      <c r="BT210" s="310"/>
      <c r="BU210" s="310"/>
      <c r="BV210" s="309"/>
      <c r="BW210" s="311"/>
      <c r="BX210" s="307"/>
      <c r="BY210" s="308"/>
      <c r="BZ210" s="309"/>
      <c r="CA210" s="309"/>
      <c r="CB210" s="310"/>
      <c r="CC210" s="310"/>
      <c r="CD210" s="309"/>
      <c r="CE210" s="311"/>
      <c r="CF210" s="307"/>
      <c r="CG210" s="308"/>
      <c r="CH210" s="309"/>
      <c r="CI210" s="309"/>
      <c r="CJ210" s="310"/>
      <c r="CK210" s="310"/>
      <c r="CL210" s="309"/>
      <c r="CM210" s="311"/>
      <c r="CN210" s="307"/>
      <c r="CO210" s="308"/>
      <c r="CP210" s="309"/>
      <c r="CQ210" s="309"/>
      <c r="CR210" s="310"/>
      <c r="CS210" s="310"/>
      <c r="CT210" s="309"/>
      <c r="CU210" s="311"/>
      <c r="CV210" s="307"/>
      <c r="CW210" s="308"/>
      <c r="CX210" s="309"/>
      <c r="CY210" s="309"/>
      <c r="CZ210" s="310"/>
      <c r="DA210" s="310"/>
      <c r="DB210" s="309"/>
      <c r="DC210" s="311"/>
      <c r="DD210" s="307"/>
      <c r="DE210" s="308"/>
      <c r="DF210" s="309"/>
      <c r="DG210" s="309"/>
      <c r="DH210" s="310"/>
      <c r="DI210" s="310"/>
      <c r="DJ210" s="309"/>
      <c r="DK210" s="311"/>
      <c r="DL210" s="307"/>
      <c r="DM210" s="308"/>
      <c r="DN210" s="309"/>
      <c r="DO210" s="309"/>
      <c r="DP210" s="310"/>
      <c r="DQ210" s="310"/>
      <c r="DR210" s="309"/>
      <c r="DS210" s="311"/>
      <c r="DT210" s="307"/>
      <c r="DU210" s="308"/>
      <c r="DV210" s="309"/>
      <c r="DW210" s="309"/>
      <c r="DX210" s="310"/>
      <c r="DY210" s="310"/>
      <c r="DZ210" s="309"/>
      <c r="EA210" s="311"/>
      <c r="EB210" s="307"/>
      <c r="EC210" s="308"/>
      <c r="ED210" s="309"/>
      <c r="EE210" s="309"/>
      <c r="EF210" s="310"/>
      <c r="EG210" s="310"/>
      <c r="EH210" s="309"/>
      <c r="EI210" s="311"/>
      <c r="EJ210" s="307"/>
      <c r="EK210" s="308"/>
      <c r="EL210" s="309"/>
      <c r="EM210" s="309"/>
      <c r="EN210" s="310"/>
      <c r="EO210" s="310"/>
      <c r="EP210" s="309"/>
      <c r="EQ210" s="311"/>
      <c r="ER210" s="307"/>
      <c r="ES210" s="308"/>
      <c r="ET210" s="309"/>
      <c r="EU210" s="309"/>
      <c r="EV210" s="310"/>
      <c r="EW210" s="310"/>
      <c r="EX210" s="309"/>
      <c r="EY210" s="311"/>
      <c r="EZ210" s="307"/>
      <c r="FA210" s="308"/>
      <c r="FB210" s="309"/>
      <c r="FC210" s="309"/>
      <c r="FD210" s="310"/>
      <c r="FE210" s="310"/>
      <c r="FF210" s="309"/>
      <c r="FG210" s="311"/>
      <c r="FH210" s="307"/>
      <c r="FI210" s="308"/>
      <c r="FJ210" s="309"/>
      <c r="FK210" s="309"/>
      <c r="FL210" s="310"/>
      <c r="FM210" s="310"/>
      <c r="FN210" s="309"/>
      <c r="FO210" s="311"/>
      <c r="FP210" s="307"/>
      <c r="FQ210" s="308"/>
      <c r="FR210" s="309"/>
      <c r="FS210" s="309"/>
      <c r="FT210" s="310"/>
      <c r="FU210" s="310"/>
      <c r="FV210" s="309"/>
      <c r="FW210" s="311"/>
      <c r="FX210" s="307"/>
      <c r="FY210" s="308"/>
      <c r="FZ210" s="309"/>
      <c r="GA210" s="309"/>
      <c r="GB210" s="310"/>
      <c r="GC210" s="310"/>
      <c r="GD210" s="309"/>
      <c r="GE210" s="311"/>
      <c r="GF210" s="307"/>
      <c r="GG210" s="308"/>
      <c r="GH210" s="309"/>
      <c r="GI210" s="309"/>
      <c r="GJ210" s="310"/>
      <c r="GK210" s="310"/>
      <c r="GL210" s="309"/>
      <c r="GM210" s="311"/>
      <c r="GN210" s="307"/>
      <c r="GO210" s="308"/>
      <c r="GP210" s="309"/>
      <c r="GQ210" s="309"/>
      <c r="GR210" s="310"/>
      <c r="GS210" s="310"/>
      <c r="GT210" s="309"/>
      <c r="GU210" s="311"/>
      <c r="GV210" s="307"/>
      <c r="GW210" s="308"/>
      <c r="GX210" s="309"/>
      <c r="GY210" s="309"/>
      <c r="GZ210" s="310"/>
      <c r="HA210" s="310"/>
      <c r="HB210" s="309"/>
      <c r="HC210" s="311"/>
      <c r="HD210" s="307"/>
      <c r="HE210" s="308"/>
      <c r="HF210" s="309"/>
      <c r="HG210" s="309"/>
      <c r="HH210" s="310"/>
      <c r="HI210" s="310"/>
      <c r="HJ210" s="309"/>
      <c r="HK210" s="311"/>
      <c r="HL210" s="307"/>
      <c r="HM210" s="308"/>
      <c r="HN210" s="309"/>
      <c r="HO210" s="309"/>
      <c r="HP210" s="310"/>
      <c r="HQ210" s="310"/>
      <c r="HR210" s="309"/>
      <c r="HS210" s="311"/>
      <c r="HT210" s="307"/>
      <c r="HU210" s="308"/>
      <c r="HV210" s="309"/>
      <c r="HW210" s="309"/>
      <c r="HX210" s="310"/>
      <c r="HY210" s="310"/>
      <c r="HZ210" s="309"/>
      <c r="IA210" s="311"/>
      <c r="IB210" s="307"/>
      <c r="IC210" s="308"/>
      <c r="ID210" s="309"/>
      <c r="IE210" s="309"/>
      <c r="IF210" s="310"/>
      <c r="IG210" s="310"/>
      <c r="IH210" s="309"/>
      <c r="II210" s="311"/>
      <c r="IJ210" s="307"/>
      <c r="IK210" s="308"/>
      <c r="IL210" s="309"/>
      <c r="IM210" s="309"/>
      <c r="IN210" s="310"/>
      <c r="IO210" s="310"/>
      <c r="IP210" s="309"/>
      <c r="IQ210" s="311"/>
      <c r="IR210" s="307"/>
      <c r="IS210" s="308"/>
    </row>
    <row r="211" spans="1:253" s="306" customFormat="1" ht="15">
      <c r="A211" s="300"/>
      <c r="B211" s="380" t="s">
        <v>575</v>
      </c>
      <c r="C211" s="312" t="s">
        <v>459</v>
      </c>
      <c r="D211" s="420">
        <v>11.16</v>
      </c>
      <c r="E211" s="643"/>
      <c r="F211" s="643"/>
      <c r="G211" s="644"/>
      <c r="H211" s="623"/>
      <c r="I211" s="624"/>
      <c r="J211" s="625"/>
      <c r="K211" s="678"/>
      <c r="L211" s="307"/>
      <c r="M211" s="308"/>
      <c r="N211" s="309"/>
      <c r="O211" s="309"/>
      <c r="P211" s="310"/>
      <c r="Q211" s="310"/>
      <c r="R211" s="309"/>
      <c r="S211" s="311"/>
      <c r="T211" s="307"/>
      <c r="U211" s="308"/>
      <c r="V211" s="309"/>
      <c r="W211" s="309"/>
      <c r="X211" s="310"/>
      <c r="Y211" s="310"/>
      <c r="Z211" s="309"/>
      <c r="AA211" s="311"/>
      <c r="AB211" s="307"/>
      <c r="AC211" s="308"/>
      <c r="AD211" s="309"/>
      <c r="AE211" s="309"/>
      <c r="AF211" s="310"/>
      <c r="AG211" s="310"/>
      <c r="AH211" s="309"/>
      <c r="AI211" s="311"/>
      <c r="AJ211" s="307"/>
      <c r="AK211" s="308"/>
      <c r="AL211" s="309"/>
      <c r="AM211" s="309"/>
      <c r="AN211" s="310"/>
      <c r="AO211" s="310"/>
      <c r="AP211" s="309"/>
      <c r="AQ211" s="311"/>
      <c r="AR211" s="307"/>
      <c r="AS211" s="308"/>
      <c r="AT211" s="309"/>
      <c r="AU211" s="309"/>
      <c r="AV211" s="310"/>
      <c r="AW211" s="310"/>
      <c r="AX211" s="309"/>
      <c r="AY211" s="311"/>
      <c r="AZ211" s="307"/>
      <c r="BA211" s="308"/>
      <c r="BB211" s="309"/>
      <c r="BC211" s="309"/>
      <c r="BD211" s="310"/>
      <c r="BE211" s="310"/>
      <c r="BF211" s="309"/>
      <c r="BG211" s="311"/>
      <c r="BH211" s="307"/>
      <c r="BI211" s="308"/>
      <c r="BJ211" s="309"/>
      <c r="BK211" s="309"/>
      <c r="BL211" s="310"/>
      <c r="BM211" s="310"/>
      <c r="BN211" s="309"/>
      <c r="BO211" s="311"/>
      <c r="BP211" s="307"/>
      <c r="BQ211" s="308"/>
      <c r="BR211" s="309"/>
      <c r="BS211" s="309"/>
      <c r="BT211" s="310"/>
      <c r="BU211" s="310"/>
      <c r="BV211" s="309"/>
      <c r="BW211" s="311"/>
      <c r="BX211" s="307"/>
      <c r="BY211" s="308"/>
      <c r="BZ211" s="309"/>
      <c r="CA211" s="309"/>
      <c r="CB211" s="310"/>
      <c r="CC211" s="310"/>
      <c r="CD211" s="309"/>
      <c r="CE211" s="311"/>
      <c r="CF211" s="307"/>
      <c r="CG211" s="308"/>
      <c r="CH211" s="309"/>
      <c r="CI211" s="309"/>
      <c r="CJ211" s="310"/>
      <c r="CK211" s="310"/>
      <c r="CL211" s="309"/>
      <c r="CM211" s="311"/>
      <c r="CN211" s="307"/>
      <c r="CO211" s="308"/>
      <c r="CP211" s="309"/>
      <c r="CQ211" s="309"/>
      <c r="CR211" s="310"/>
      <c r="CS211" s="310"/>
      <c r="CT211" s="309"/>
      <c r="CU211" s="311"/>
      <c r="CV211" s="307"/>
      <c r="CW211" s="308"/>
      <c r="CX211" s="309"/>
      <c r="CY211" s="309"/>
      <c r="CZ211" s="310"/>
      <c r="DA211" s="310"/>
      <c r="DB211" s="309"/>
      <c r="DC211" s="311"/>
      <c r="DD211" s="307"/>
      <c r="DE211" s="308"/>
      <c r="DF211" s="309"/>
      <c r="DG211" s="309"/>
      <c r="DH211" s="310"/>
      <c r="DI211" s="310"/>
      <c r="DJ211" s="309"/>
      <c r="DK211" s="311"/>
      <c r="DL211" s="307"/>
      <c r="DM211" s="308"/>
      <c r="DN211" s="309"/>
      <c r="DO211" s="309"/>
      <c r="DP211" s="310"/>
      <c r="DQ211" s="310"/>
      <c r="DR211" s="309"/>
      <c r="DS211" s="311"/>
      <c r="DT211" s="307"/>
      <c r="DU211" s="308"/>
      <c r="DV211" s="309"/>
      <c r="DW211" s="309"/>
      <c r="DX211" s="310"/>
      <c r="DY211" s="310"/>
      <c r="DZ211" s="309"/>
      <c r="EA211" s="311"/>
      <c r="EB211" s="307"/>
      <c r="EC211" s="308"/>
      <c r="ED211" s="309"/>
      <c r="EE211" s="309"/>
      <c r="EF211" s="310"/>
      <c r="EG211" s="310"/>
      <c r="EH211" s="309"/>
      <c r="EI211" s="311"/>
      <c r="EJ211" s="307"/>
      <c r="EK211" s="308"/>
      <c r="EL211" s="309"/>
      <c r="EM211" s="309"/>
      <c r="EN211" s="310"/>
      <c r="EO211" s="310"/>
      <c r="EP211" s="309"/>
      <c r="EQ211" s="311"/>
      <c r="ER211" s="307"/>
      <c r="ES211" s="308"/>
      <c r="ET211" s="309"/>
      <c r="EU211" s="309"/>
      <c r="EV211" s="310"/>
      <c r="EW211" s="310"/>
      <c r="EX211" s="309"/>
      <c r="EY211" s="311"/>
      <c r="EZ211" s="307"/>
      <c r="FA211" s="308"/>
      <c r="FB211" s="309"/>
      <c r="FC211" s="309"/>
      <c r="FD211" s="310"/>
      <c r="FE211" s="310"/>
      <c r="FF211" s="309"/>
      <c r="FG211" s="311"/>
      <c r="FH211" s="307"/>
      <c r="FI211" s="308"/>
      <c r="FJ211" s="309"/>
      <c r="FK211" s="309"/>
      <c r="FL211" s="310"/>
      <c r="FM211" s="310"/>
      <c r="FN211" s="309"/>
      <c r="FO211" s="311"/>
      <c r="FP211" s="307"/>
      <c r="FQ211" s="308"/>
      <c r="FR211" s="309"/>
      <c r="FS211" s="309"/>
      <c r="FT211" s="310"/>
      <c r="FU211" s="310"/>
      <c r="FV211" s="309"/>
      <c r="FW211" s="311"/>
      <c r="FX211" s="307"/>
      <c r="FY211" s="308"/>
      <c r="FZ211" s="309"/>
      <c r="GA211" s="309"/>
      <c r="GB211" s="310"/>
      <c r="GC211" s="310"/>
      <c r="GD211" s="309"/>
      <c r="GE211" s="311"/>
      <c r="GF211" s="307"/>
      <c r="GG211" s="308"/>
      <c r="GH211" s="309"/>
      <c r="GI211" s="309"/>
      <c r="GJ211" s="310"/>
      <c r="GK211" s="310"/>
      <c r="GL211" s="309"/>
      <c r="GM211" s="311"/>
      <c r="GN211" s="307"/>
      <c r="GO211" s="308"/>
      <c r="GP211" s="309"/>
      <c r="GQ211" s="309"/>
      <c r="GR211" s="310"/>
      <c r="GS211" s="310"/>
      <c r="GT211" s="309"/>
      <c r="GU211" s="311"/>
      <c r="GV211" s="307"/>
      <c r="GW211" s="308"/>
      <c r="GX211" s="309"/>
      <c r="GY211" s="309"/>
      <c r="GZ211" s="310"/>
      <c r="HA211" s="310"/>
      <c r="HB211" s="309"/>
      <c r="HC211" s="311"/>
      <c r="HD211" s="307"/>
      <c r="HE211" s="308"/>
      <c r="HF211" s="309"/>
      <c r="HG211" s="309"/>
      <c r="HH211" s="310"/>
      <c r="HI211" s="310"/>
      <c r="HJ211" s="309"/>
      <c r="HK211" s="311"/>
      <c r="HL211" s="307"/>
      <c r="HM211" s="308"/>
      <c r="HN211" s="309"/>
      <c r="HO211" s="309"/>
      <c r="HP211" s="310"/>
      <c r="HQ211" s="310"/>
      <c r="HR211" s="309"/>
      <c r="HS211" s="311"/>
      <c r="HT211" s="307"/>
      <c r="HU211" s="308"/>
      <c r="HV211" s="309"/>
      <c r="HW211" s="309"/>
      <c r="HX211" s="310"/>
      <c r="HY211" s="310"/>
      <c r="HZ211" s="309"/>
      <c r="IA211" s="311"/>
      <c r="IB211" s="307"/>
      <c r="IC211" s="308"/>
      <c r="ID211" s="309"/>
      <c r="IE211" s="309"/>
      <c r="IF211" s="310"/>
      <c r="IG211" s="310"/>
      <c r="IH211" s="309"/>
      <c r="II211" s="311"/>
      <c r="IJ211" s="307"/>
      <c r="IK211" s="308"/>
      <c r="IL211" s="309"/>
      <c r="IM211" s="309"/>
      <c r="IN211" s="310"/>
      <c r="IO211" s="310"/>
      <c r="IP211" s="309"/>
      <c r="IQ211" s="311"/>
      <c r="IR211" s="307"/>
      <c r="IS211" s="308"/>
    </row>
    <row r="212" spans="1:253" s="306" customFormat="1" ht="15">
      <c r="A212" s="300"/>
      <c r="B212" s="380" t="s">
        <v>576</v>
      </c>
      <c r="C212" s="312" t="s">
        <v>459</v>
      </c>
      <c r="D212" s="420">
        <v>2.76</v>
      </c>
      <c r="E212" s="643"/>
      <c r="F212" s="643"/>
      <c r="G212" s="644"/>
      <c r="H212" s="623"/>
      <c r="I212" s="624"/>
      <c r="J212" s="625"/>
      <c r="K212" s="678"/>
      <c r="L212" s="307"/>
      <c r="M212" s="308"/>
      <c r="N212" s="309"/>
      <c r="O212" s="309"/>
      <c r="P212" s="310"/>
      <c r="Q212" s="310"/>
      <c r="R212" s="309"/>
      <c r="S212" s="311"/>
      <c r="T212" s="307"/>
      <c r="U212" s="308"/>
      <c r="V212" s="309"/>
      <c r="W212" s="309"/>
      <c r="X212" s="310"/>
      <c r="Y212" s="310"/>
      <c r="Z212" s="309"/>
      <c r="AA212" s="311"/>
      <c r="AB212" s="307"/>
      <c r="AC212" s="308"/>
      <c r="AD212" s="309"/>
      <c r="AE212" s="309"/>
      <c r="AF212" s="310"/>
      <c r="AG212" s="310"/>
      <c r="AH212" s="309"/>
      <c r="AI212" s="311"/>
      <c r="AJ212" s="307"/>
      <c r="AK212" s="308"/>
      <c r="AL212" s="309"/>
      <c r="AM212" s="309"/>
      <c r="AN212" s="310"/>
      <c r="AO212" s="310"/>
      <c r="AP212" s="309"/>
      <c r="AQ212" s="311"/>
      <c r="AR212" s="307"/>
      <c r="AS212" s="308"/>
      <c r="AT212" s="309"/>
      <c r="AU212" s="309"/>
      <c r="AV212" s="310"/>
      <c r="AW212" s="310"/>
      <c r="AX212" s="309"/>
      <c r="AY212" s="311"/>
      <c r="AZ212" s="307"/>
      <c r="BA212" s="308"/>
      <c r="BB212" s="309"/>
      <c r="BC212" s="309"/>
      <c r="BD212" s="310"/>
      <c r="BE212" s="310"/>
      <c r="BF212" s="309"/>
      <c r="BG212" s="311"/>
      <c r="BH212" s="307"/>
      <c r="BI212" s="308"/>
      <c r="BJ212" s="309"/>
      <c r="BK212" s="309"/>
      <c r="BL212" s="310"/>
      <c r="BM212" s="310"/>
      <c r="BN212" s="309"/>
      <c r="BO212" s="311"/>
      <c r="BP212" s="307"/>
      <c r="BQ212" s="308"/>
      <c r="BR212" s="309"/>
      <c r="BS212" s="309"/>
      <c r="BT212" s="310"/>
      <c r="BU212" s="310"/>
      <c r="BV212" s="309"/>
      <c r="BW212" s="311"/>
      <c r="BX212" s="307"/>
      <c r="BY212" s="308"/>
      <c r="BZ212" s="309"/>
      <c r="CA212" s="309"/>
      <c r="CB212" s="310"/>
      <c r="CC212" s="310"/>
      <c r="CD212" s="309"/>
      <c r="CE212" s="311"/>
      <c r="CF212" s="307"/>
      <c r="CG212" s="308"/>
      <c r="CH212" s="309"/>
      <c r="CI212" s="309"/>
      <c r="CJ212" s="310"/>
      <c r="CK212" s="310"/>
      <c r="CL212" s="309"/>
      <c r="CM212" s="311"/>
      <c r="CN212" s="307"/>
      <c r="CO212" s="308"/>
      <c r="CP212" s="309"/>
      <c r="CQ212" s="309"/>
      <c r="CR212" s="310"/>
      <c r="CS212" s="310"/>
      <c r="CT212" s="309"/>
      <c r="CU212" s="311"/>
      <c r="CV212" s="307"/>
      <c r="CW212" s="308"/>
      <c r="CX212" s="309"/>
      <c r="CY212" s="309"/>
      <c r="CZ212" s="310"/>
      <c r="DA212" s="310"/>
      <c r="DB212" s="309"/>
      <c r="DC212" s="311"/>
      <c r="DD212" s="307"/>
      <c r="DE212" s="308"/>
      <c r="DF212" s="309"/>
      <c r="DG212" s="309"/>
      <c r="DH212" s="310"/>
      <c r="DI212" s="310"/>
      <c r="DJ212" s="309"/>
      <c r="DK212" s="311"/>
      <c r="DL212" s="307"/>
      <c r="DM212" s="308"/>
      <c r="DN212" s="309"/>
      <c r="DO212" s="309"/>
      <c r="DP212" s="310"/>
      <c r="DQ212" s="310"/>
      <c r="DR212" s="309"/>
      <c r="DS212" s="311"/>
      <c r="DT212" s="307"/>
      <c r="DU212" s="308"/>
      <c r="DV212" s="309"/>
      <c r="DW212" s="309"/>
      <c r="DX212" s="310"/>
      <c r="DY212" s="310"/>
      <c r="DZ212" s="309"/>
      <c r="EA212" s="311"/>
      <c r="EB212" s="307"/>
      <c r="EC212" s="308"/>
      <c r="ED212" s="309"/>
      <c r="EE212" s="309"/>
      <c r="EF212" s="310"/>
      <c r="EG212" s="310"/>
      <c r="EH212" s="309"/>
      <c r="EI212" s="311"/>
      <c r="EJ212" s="307"/>
      <c r="EK212" s="308"/>
      <c r="EL212" s="309"/>
      <c r="EM212" s="309"/>
      <c r="EN212" s="310"/>
      <c r="EO212" s="310"/>
      <c r="EP212" s="309"/>
      <c r="EQ212" s="311"/>
      <c r="ER212" s="307"/>
      <c r="ES212" s="308"/>
      <c r="ET212" s="309"/>
      <c r="EU212" s="309"/>
      <c r="EV212" s="310"/>
      <c r="EW212" s="310"/>
      <c r="EX212" s="309"/>
      <c r="EY212" s="311"/>
      <c r="EZ212" s="307"/>
      <c r="FA212" s="308"/>
      <c r="FB212" s="309"/>
      <c r="FC212" s="309"/>
      <c r="FD212" s="310"/>
      <c r="FE212" s="310"/>
      <c r="FF212" s="309"/>
      <c r="FG212" s="311"/>
      <c r="FH212" s="307"/>
      <c r="FI212" s="308"/>
      <c r="FJ212" s="309"/>
      <c r="FK212" s="309"/>
      <c r="FL212" s="310"/>
      <c r="FM212" s="310"/>
      <c r="FN212" s="309"/>
      <c r="FO212" s="311"/>
      <c r="FP212" s="307"/>
      <c r="FQ212" s="308"/>
      <c r="FR212" s="309"/>
      <c r="FS212" s="309"/>
      <c r="FT212" s="310"/>
      <c r="FU212" s="310"/>
      <c r="FV212" s="309"/>
      <c r="FW212" s="311"/>
      <c r="FX212" s="307"/>
      <c r="FY212" s="308"/>
      <c r="FZ212" s="309"/>
      <c r="GA212" s="309"/>
      <c r="GB212" s="310"/>
      <c r="GC212" s="310"/>
      <c r="GD212" s="309"/>
      <c r="GE212" s="311"/>
      <c r="GF212" s="307"/>
      <c r="GG212" s="308"/>
      <c r="GH212" s="309"/>
      <c r="GI212" s="309"/>
      <c r="GJ212" s="310"/>
      <c r="GK212" s="310"/>
      <c r="GL212" s="309"/>
      <c r="GM212" s="311"/>
      <c r="GN212" s="307"/>
      <c r="GO212" s="308"/>
      <c r="GP212" s="309"/>
      <c r="GQ212" s="309"/>
      <c r="GR212" s="310"/>
      <c r="GS212" s="310"/>
      <c r="GT212" s="309"/>
      <c r="GU212" s="311"/>
      <c r="GV212" s="307"/>
      <c r="GW212" s="308"/>
      <c r="GX212" s="309"/>
      <c r="GY212" s="309"/>
      <c r="GZ212" s="310"/>
      <c r="HA212" s="310"/>
      <c r="HB212" s="309"/>
      <c r="HC212" s="311"/>
      <c r="HD212" s="307"/>
      <c r="HE212" s="308"/>
      <c r="HF212" s="309"/>
      <c r="HG212" s="309"/>
      <c r="HH212" s="310"/>
      <c r="HI212" s="310"/>
      <c r="HJ212" s="309"/>
      <c r="HK212" s="311"/>
      <c r="HL212" s="307"/>
      <c r="HM212" s="308"/>
      <c r="HN212" s="309"/>
      <c r="HO212" s="309"/>
      <c r="HP212" s="310"/>
      <c r="HQ212" s="310"/>
      <c r="HR212" s="309"/>
      <c r="HS212" s="311"/>
      <c r="HT212" s="307"/>
      <c r="HU212" s="308"/>
      <c r="HV212" s="309"/>
      <c r="HW212" s="309"/>
      <c r="HX212" s="310"/>
      <c r="HY212" s="310"/>
      <c r="HZ212" s="309"/>
      <c r="IA212" s="311"/>
      <c r="IB212" s="307"/>
      <c r="IC212" s="308"/>
      <c r="ID212" s="309"/>
      <c r="IE212" s="309"/>
      <c r="IF212" s="310"/>
      <c r="IG212" s="310"/>
      <c r="IH212" s="309"/>
      <c r="II212" s="311"/>
      <c r="IJ212" s="307"/>
      <c r="IK212" s="308"/>
      <c r="IL212" s="309"/>
      <c r="IM212" s="309"/>
      <c r="IN212" s="310"/>
      <c r="IO212" s="310"/>
      <c r="IP212" s="309"/>
      <c r="IQ212" s="311"/>
      <c r="IR212" s="307"/>
      <c r="IS212" s="308"/>
    </row>
    <row r="213" spans="1:253" s="306" customFormat="1" ht="15">
      <c r="A213" s="300"/>
      <c r="B213" s="380" t="s">
        <v>577</v>
      </c>
      <c r="C213" s="312" t="s">
        <v>459</v>
      </c>
      <c r="D213" s="420">
        <v>2.4</v>
      </c>
      <c r="E213" s="643"/>
      <c r="F213" s="643"/>
      <c r="G213" s="644"/>
      <c r="H213" s="623"/>
      <c r="I213" s="624"/>
      <c r="J213" s="625"/>
      <c r="K213" s="678"/>
      <c r="L213" s="307"/>
      <c r="M213" s="308"/>
      <c r="N213" s="309"/>
      <c r="O213" s="309"/>
      <c r="P213" s="310"/>
      <c r="Q213" s="310"/>
      <c r="R213" s="309"/>
      <c r="S213" s="311"/>
      <c r="T213" s="307"/>
      <c r="U213" s="308"/>
      <c r="V213" s="309"/>
      <c r="W213" s="309"/>
      <c r="X213" s="310"/>
      <c r="Y213" s="310"/>
      <c r="Z213" s="309"/>
      <c r="AA213" s="311"/>
      <c r="AB213" s="307"/>
      <c r="AC213" s="308"/>
      <c r="AD213" s="309"/>
      <c r="AE213" s="309"/>
      <c r="AF213" s="310"/>
      <c r="AG213" s="310"/>
      <c r="AH213" s="309"/>
      <c r="AI213" s="311"/>
      <c r="AJ213" s="307"/>
      <c r="AK213" s="308"/>
      <c r="AL213" s="309"/>
      <c r="AM213" s="309"/>
      <c r="AN213" s="310"/>
      <c r="AO213" s="310"/>
      <c r="AP213" s="309"/>
      <c r="AQ213" s="311"/>
      <c r="AR213" s="307"/>
      <c r="AS213" s="308"/>
      <c r="AT213" s="309"/>
      <c r="AU213" s="309"/>
      <c r="AV213" s="310"/>
      <c r="AW213" s="310"/>
      <c r="AX213" s="309"/>
      <c r="AY213" s="311"/>
      <c r="AZ213" s="307"/>
      <c r="BA213" s="308"/>
      <c r="BB213" s="309"/>
      <c r="BC213" s="309"/>
      <c r="BD213" s="310"/>
      <c r="BE213" s="310"/>
      <c r="BF213" s="309"/>
      <c r="BG213" s="311"/>
      <c r="BH213" s="307"/>
      <c r="BI213" s="308"/>
      <c r="BJ213" s="309"/>
      <c r="BK213" s="309"/>
      <c r="BL213" s="310"/>
      <c r="BM213" s="310"/>
      <c r="BN213" s="309"/>
      <c r="BO213" s="311"/>
      <c r="BP213" s="307"/>
      <c r="BQ213" s="308"/>
      <c r="BR213" s="309"/>
      <c r="BS213" s="309"/>
      <c r="BT213" s="310"/>
      <c r="BU213" s="310"/>
      <c r="BV213" s="309"/>
      <c r="BW213" s="311"/>
      <c r="BX213" s="307"/>
      <c r="BY213" s="308"/>
      <c r="BZ213" s="309"/>
      <c r="CA213" s="309"/>
      <c r="CB213" s="310"/>
      <c r="CC213" s="310"/>
      <c r="CD213" s="309"/>
      <c r="CE213" s="311"/>
      <c r="CF213" s="307"/>
      <c r="CG213" s="308"/>
      <c r="CH213" s="309"/>
      <c r="CI213" s="309"/>
      <c r="CJ213" s="310"/>
      <c r="CK213" s="310"/>
      <c r="CL213" s="309"/>
      <c r="CM213" s="311"/>
      <c r="CN213" s="307"/>
      <c r="CO213" s="308"/>
      <c r="CP213" s="309"/>
      <c r="CQ213" s="309"/>
      <c r="CR213" s="310"/>
      <c r="CS213" s="310"/>
      <c r="CT213" s="309"/>
      <c r="CU213" s="311"/>
      <c r="CV213" s="307"/>
      <c r="CW213" s="308"/>
      <c r="CX213" s="309"/>
      <c r="CY213" s="309"/>
      <c r="CZ213" s="310"/>
      <c r="DA213" s="310"/>
      <c r="DB213" s="309"/>
      <c r="DC213" s="311"/>
      <c r="DD213" s="307"/>
      <c r="DE213" s="308"/>
      <c r="DF213" s="309"/>
      <c r="DG213" s="309"/>
      <c r="DH213" s="310"/>
      <c r="DI213" s="310"/>
      <c r="DJ213" s="309"/>
      <c r="DK213" s="311"/>
      <c r="DL213" s="307"/>
      <c r="DM213" s="308"/>
      <c r="DN213" s="309"/>
      <c r="DO213" s="309"/>
      <c r="DP213" s="310"/>
      <c r="DQ213" s="310"/>
      <c r="DR213" s="309"/>
      <c r="DS213" s="311"/>
      <c r="DT213" s="307"/>
      <c r="DU213" s="308"/>
      <c r="DV213" s="309"/>
      <c r="DW213" s="309"/>
      <c r="DX213" s="310"/>
      <c r="DY213" s="310"/>
      <c r="DZ213" s="309"/>
      <c r="EA213" s="311"/>
      <c r="EB213" s="307"/>
      <c r="EC213" s="308"/>
      <c r="ED213" s="309"/>
      <c r="EE213" s="309"/>
      <c r="EF213" s="310"/>
      <c r="EG213" s="310"/>
      <c r="EH213" s="309"/>
      <c r="EI213" s="311"/>
      <c r="EJ213" s="307"/>
      <c r="EK213" s="308"/>
      <c r="EL213" s="309"/>
      <c r="EM213" s="309"/>
      <c r="EN213" s="310"/>
      <c r="EO213" s="310"/>
      <c r="EP213" s="309"/>
      <c r="EQ213" s="311"/>
      <c r="ER213" s="307"/>
      <c r="ES213" s="308"/>
      <c r="ET213" s="309"/>
      <c r="EU213" s="309"/>
      <c r="EV213" s="310"/>
      <c r="EW213" s="310"/>
      <c r="EX213" s="309"/>
      <c r="EY213" s="311"/>
      <c r="EZ213" s="307"/>
      <c r="FA213" s="308"/>
      <c r="FB213" s="309"/>
      <c r="FC213" s="309"/>
      <c r="FD213" s="310"/>
      <c r="FE213" s="310"/>
      <c r="FF213" s="309"/>
      <c r="FG213" s="311"/>
      <c r="FH213" s="307"/>
      <c r="FI213" s="308"/>
      <c r="FJ213" s="309"/>
      <c r="FK213" s="309"/>
      <c r="FL213" s="310"/>
      <c r="FM213" s="310"/>
      <c r="FN213" s="309"/>
      <c r="FO213" s="311"/>
      <c r="FP213" s="307"/>
      <c r="FQ213" s="308"/>
      <c r="FR213" s="309"/>
      <c r="FS213" s="309"/>
      <c r="FT213" s="310"/>
      <c r="FU213" s="310"/>
      <c r="FV213" s="309"/>
      <c r="FW213" s="311"/>
      <c r="FX213" s="307"/>
      <c r="FY213" s="308"/>
      <c r="FZ213" s="309"/>
      <c r="GA213" s="309"/>
      <c r="GB213" s="310"/>
      <c r="GC213" s="310"/>
      <c r="GD213" s="309"/>
      <c r="GE213" s="311"/>
      <c r="GF213" s="307"/>
      <c r="GG213" s="308"/>
      <c r="GH213" s="309"/>
      <c r="GI213" s="309"/>
      <c r="GJ213" s="310"/>
      <c r="GK213" s="310"/>
      <c r="GL213" s="309"/>
      <c r="GM213" s="311"/>
      <c r="GN213" s="307"/>
      <c r="GO213" s="308"/>
      <c r="GP213" s="309"/>
      <c r="GQ213" s="309"/>
      <c r="GR213" s="310"/>
      <c r="GS213" s="310"/>
      <c r="GT213" s="309"/>
      <c r="GU213" s="311"/>
      <c r="GV213" s="307"/>
      <c r="GW213" s="308"/>
      <c r="GX213" s="309"/>
      <c r="GY213" s="309"/>
      <c r="GZ213" s="310"/>
      <c r="HA213" s="310"/>
      <c r="HB213" s="309"/>
      <c r="HC213" s="311"/>
      <c r="HD213" s="307"/>
      <c r="HE213" s="308"/>
      <c r="HF213" s="309"/>
      <c r="HG213" s="309"/>
      <c r="HH213" s="310"/>
      <c r="HI213" s="310"/>
      <c r="HJ213" s="309"/>
      <c r="HK213" s="311"/>
      <c r="HL213" s="307"/>
      <c r="HM213" s="308"/>
      <c r="HN213" s="309"/>
      <c r="HO213" s="309"/>
      <c r="HP213" s="310"/>
      <c r="HQ213" s="310"/>
      <c r="HR213" s="309"/>
      <c r="HS213" s="311"/>
      <c r="HT213" s="307"/>
      <c r="HU213" s="308"/>
      <c r="HV213" s="309"/>
      <c r="HW213" s="309"/>
      <c r="HX213" s="310"/>
      <c r="HY213" s="310"/>
      <c r="HZ213" s="309"/>
      <c r="IA213" s="311"/>
      <c r="IB213" s="307"/>
      <c r="IC213" s="308"/>
      <c r="ID213" s="309"/>
      <c r="IE213" s="309"/>
      <c r="IF213" s="310"/>
      <c r="IG213" s="310"/>
      <c r="IH213" s="309"/>
      <c r="II213" s="311"/>
      <c r="IJ213" s="307"/>
      <c r="IK213" s="308"/>
      <c r="IL213" s="309"/>
      <c r="IM213" s="309"/>
      <c r="IN213" s="310"/>
      <c r="IO213" s="310"/>
      <c r="IP213" s="309"/>
      <c r="IQ213" s="311"/>
      <c r="IR213" s="307"/>
      <c r="IS213" s="308"/>
    </row>
    <row r="214" spans="1:253" s="306" customFormat="1" ht="13.5">
      <c r="A214" s="300"/>
      <c r="B214" s="380" t="s">
        <v>465</v>
      </c>
      <c r="C214" s="312" t="s">
        <v>459</v>
      </c>
      <c r="D214" s="420">
        <f>SUM(D207:D213)</f>
        <v>68.90000000000002</v>
      </c>
      <c r="E214" s="636">
        <v>0</v>
      </c>
      <c r="F214" s="657">
        <f>E214*D214</f>
        <v>0</v>
      </c>
      <c r="G214" s="644"/>
      <c r="H214" s="623"/>
      <c r="I214" s="624"/>
      <c r="J214" s="625">
        <f>E214*1.2</f>
        <v>0</v>
      </c>
      <c r="K214" s="678">
        <f>D214*J214</f>
        <v>0</v>
      </c>
      <c r="L214" s="307"/>
      <c r="M214" s="308"/>
      <c r="N214" s="309"/>
      <c r="O214" s="309"/>
      <c r="P214" s="310"/>
      <c r="Q214" s="310"/>
      <c r="R214" s="309"/>
      <c r="S214" s="311"/>
      <c r="T214" s="307"/>
      <c r="U214" s="308"/>
      <c r="V214" s="309"/>
      <c r="W214" s="309"/>
      <c r="X214" s="310"/>
      <c r="Y214" s="310"/>
      <c r="Z214" s="309"/>
      <c r="AA214" s="311"/>
      <c r="AB214" s="307"/>
      <c r="AC214" s="308"/>
      <c r="AD214" s="309"/>
      <c r="AE214" s="309"/>
      <c r="AF214" s="310"/>
      <c r="AG214" s="310"/>
      <c r="AH214" s="309"/>
      <c r="AI214" s="311"/>
      <c r="AJ214" s="307"/>
      <c r="AK214" s="308"/>
      <c r="AL214" s="309"/>
      <c r="AM214" s="309"/>
      <c r="AN214" s="310"/>
      <c r="AO214" s="310"/>
      <c r="AP214" s="309"/>
      <c r="AQ214" s="311"/>
      <c r="AR214" s="307"/>
      <c r="AS214" s="308"/>
      <c r="AT214" s="309"/>
      <c r="AU214" s="309"/>
      <c r="AV214" s="310"/>
      <c r="AW214" s="310"/>
      <c r="AX214" s="309"/>
      <c r="AY214" s="311"/>
      <c r="AZ214" s="307"/>
      <c r="BA214" s="308"/>
      <c r="BB214" s="309"/>
      <c r="BC214" s="309"/>
      <c r="BD214" s="310"/>
      <c r="BE214" s="310"/>
      <c r="BF214" s="309"/>
      <c r="BG214" s="311"/>
      <c r="BH214" s="307"/>
      <c r="BI214" s="308"/>
      <c r="BJ214" s="309"/>
      <c r="BK214" s="309"/>
      <c r="BL214" s="310"/>
      <c r="BM214" s="310"/>
      <c r="BN214" s="309"/>
      <c r="BO214" s="311"/>
      <c r="BP214" s="307"/>
      <c r="BQ214" s="308"/>
      <c r="BR214" s="309"/>
      <c r="BS214" s="309"/>
      <c r="BT214" s="310"/>
      <c r="BU214" s="310"/>
      <c r="BV214" s="309"/>
      <c r="BW214" s="311"/>
      <c r="BX214" s="307"/>
      <c r="BY214" s="308"/>
      <c r="BZ214" s="309"/>
      <c r="CA214" s="309"/>
      <c r="CB214" s="310"/>
      <c r="CC214" s="310"/>
      <c r="CD214" s="309"/>
      <c r="CE214" s="311"/>
      <c r="CF214" s="307"/>
      <c r="CG214" s="308"/>
      <c r="CH214" s="309"/>
      <c r="CI214" s="309"/>
      <c r="CJ214" s="310"/>
      <c r="CK214" s="310"/>
      <c r="CL214" s="309"/>
      <c r="CM214" s="311"/>
      <c r="CN214" s="307"/>
      <c r="CO214" s="308"/>
      <c r="CP214" s="309"/>
      <c r="CQ214" s="309"/>
      <c r="CR214" s="310"/>
      <c r="CS214" s="310"/>
      <c r="CT214" s="309"/>
      <c r="CU214" s="311"/>
      <c r="CV214" s="307"/>
      <c r="CW214" s="308"/>
      <c r="CX214" s="309"/>
      <c r="CY214" s="309"/>
      <c r="CZ214" s="310"/>
      <c r="DA214" s="310"/>
      <c r="DB214" s="309"/>
      <c r="DC214" s="311"/>
      <c r="DD214" s="307"/>
      <c r="DE214" s="308"/>
      <c r="DF214" s="309"/>
      <c r="DG214" s="309"/>
      <c r="DH214" s="310"/>
      <c r="DI214" s="310"/>
      <c r="DJ214" s="309"/>
      <c r="DK214" s="311"/>
      <c r="DL214" s="307"/>
      <c r="DM214" s="308"/>
      <c r="DN214" s="309"/>
      <c r="DO214" s="309"/>
      <c r="DP214" s="310"/>
      <c r="DQ214" s="310"/>
      <c r="DR214" s="309"/>
      <c r="DS214" s="311"/>
      <c r="DT214" s="307"/>
      <c r="DU214" s="308"/>
      <c r="DV214" s="309"/>
      <c r="DW214" s="309"/>
      <c r="DX214" s="310"/>
      <c r="DY214" s="310"/>
      <c r="DZ214" s="309"/>
      <c r="EA214" s="311"/>
      <c r="EB214" s="307"/>
      <c r="EC214" s="308"/>
      <c r="ED214" s="309"/>
      <c r="EE214" s="309"/>
      <c r="EF214" s="310"/>
      <c r="EG214" s="310"/>
      <c r="EH214" s="309"/>
      <c r="EI214" s="311"/>
      <c r="EJ214" s="307"/>
      <c r="EK214" s="308"/>
      <c r="EL214" s="309"/>
      <c r="EM214" s="309"/>
      <c r="EN214" s="310"/>
      <c r="EO214" s="310"/>
      <c r="EP214" s="309"/>
      <c r="EQ214" s="311"/>
      <c r="ER214" s="307"/>
      <c r="ES214" s="308"/>
      <c r="ET214" s="309"/>
      <c r="EU214" s="309"/>
      <c r="EV214" s="310"/>
      <c r="EW214" s="310"/>
      <c r="EX214" s="309"/>
      <c r="EY214" s="311"/>
      <c r="EZ214" s="307"/>
      <c r="FA214" s="308"/>
      <c r="FB214" s="309"/>
      <c r="FC214" s="309"/>
      <c r="FD214" s="310"/>
      <c r="FE214" s="310"/>
      <c r="FF214" s="309"/>
      <c r="FG214" s="311"/>
      <c r="FH214" s="307"/>
      <c r="FI214" s="308"/>
      <c r="FJ214" s="309"/>
      <c r="FK214" s="309"/>
      <c r="FL214" s="310"/>
      <c r="FM214" s="310"/>
      <c r="FN214" s="309"/>
      <c r="FO214" s="311"/>
      <c r="FP214" s="307"/>
      <c r="FQ214" s="308"/>
      <c r="FR214" s="309"/>
      <c r="FS214" s="309"/>
      <c r="FT214" s="310"/>
      <c r="FU214" s="310"/>
      <c r="FV214" s="309"/>
      <c r="FW214" s="311"/>
      <c r="FX214" s="307"/>
      <c r="FY214" s="308"/>
      <c r="FZ214" s="309"/>
      <c r="GA214" s="309"/>
      <c r="GB214" s="310"/>
      <c r="GC214" s="310"/>
      <c r="GD214" s="309"/>
      <c r="GE214" s="311"/>
      <c r="GF214" s="307"/>
      <c r="GG214" s="308"/>
      <c r="GH214" s="309"/>
      <c r="GI214" s="309"/>
      <c r="GJ214" s="310"/>
      <c r="GK214" s="310"/>
      <c r="GL214" s="309"/>
      <c r="GM214" s="311"/>
      <c r="GN214" s="307"/>
      <c r="GO214" s="308"/>
      <c r="GP214" s="309"/>
      <c r="GQ214" s="309"/>
      <c r="GR214" s="310"/>
      <c r="GS214" s="310"/>
      <c r="GT214" s="309"/>
      <c r="GU214" s="311"/>
      <c r="GV214" s="307"/>
      <c r="GW214" s="308"/>
      <c r="GX214" s="309"/>
      <c r="GY214" s="309"/>
      <c r="GZ214" s="310"/>
      <c r="HA214" s="310"/>
      <c r="HB214" s="309"/>
      <c r="HC214" s="311"/>
      <c r="HD214" s="307"/>
      <c r="HE214" s="308"/>
      <c r="HF214" s="309"/>
      <c r="HG214" s="309"/>
      <c r="HH214" s="310"/>
      <c r="HI214" s="310"/>
      <c r="HJ214" s="309"/>
      <c r="HK214" s="311"/>
      <c r="HL214" s="307"/>
      <c r="HM214" s="308"/>
      <c r="HN214" s="309"/>
      <c r="HO214" s="309"/>
      <c r="HP214" s="310"/>
      <c r="HQ214" s="310"/>
      <c r="HR214" s="309"/>
      <c r="HS214" s="311"/>
      <c r="HT214" s="307"/>
      <c r="HU214" s="308"/>
      <c r="HV214" s="309"/>
      <c r="HW214" s="309"/>
      <c r="HX214" s="310"/>
      <c r="HY214" s="310"/>
      <c r="HZ214" s="309"/>
      <c r="IA214" s="311"/>
      <c r="IB214" s="307"/>
      <c r="IC214" s="308"/>
      <c r="ID214" s="309"/>
      <c r="IE214" s="309"/>
      <c r="IF214" s="310"/>
      <c r="IG214" s="310"/>
      <c r="IH214" s="309"/>
      <c r="II214" s="311"/>
      <c r="IJ214" s="307"/>
      <c r="IK214" s="308"/>
      <c r="IL214" s="309"/>
      <c r="IM214" s="309"/>
      <c r="IN214" s="310"/>
      <c r="IO214" s="310"/>
      <c r="IP214" s="309"/>
      <c r="IQ214" s="311"/>
      <c r="IR214" s="307"/>
      <c r="IS214" s="308"/>
    </row>
    <row r="215" spans="1:253" s="306" customFormat="1" ht="153">
      <c r="A215" s="300">
        <v>8.04</v>
      </c>
      <c r="B215" s="380" t="s">
        <v>578</v>
      </c>
      <c r="C215" s="312"/>
      <c r="D215" s="420"/>
      <c r="E215" s="636"/>
      <c r="F215" s="657"/>
      <c r="G215" s="644"/>
      <c r="H215" s="623"/>
      <c r="I215" s="624"/>
      <c r="J215" s="625"/>
      <c r="K215" s="678"/>
      <c r="L215" s="307"/>
      <c r="M215" s="308"/>
      <c r="N215" s="309"/>
      <c r="O215" s="309"/>
      <c r="P215" s="310"/>
      <c r="Q215" s="310"/>
      <c r="R215" s="309"/>
      <c r="S215" s="311"/>
      <c r="T215" s="307"/>
      <c r="U215" s="308"/>
      <c r="V215" s="309"/>
      <c r="W215" s="309"/>
      <c r="X215" s="310"/>
      <c r="Y215" s="310"/>
      <c r="Z215" s="309"/>
      <c r="AA215" s="311"/>
      <c r="AB215" s="307"/>
      <c r="AC215" s="308"/>
      <c r="AD215" s="309"/>
      <c r="AE215" s="309"/>
      <c r="AF215" s="310"/>
      <c r="AG215" s="310"/>
      <c r="AH215" s="309"/>
      <c r="AI215" s="311"/>
      <c r="AJ215" s="307"/>
      <c r="AK215" s="308"/>
      <c r="AL215" s="309"/>
      <c r="AM215" s="309"/>
      <c r="AN215" s="310"/>
      <c r="AO215" s="310"/>
      <c r="AP215" s="309"/>
      <c r="AQ215" s="311"/>
      <c r="AR215" s="307"/>
      <c r="AS215" s="308"/>
      <c r="AT215" s="309"/>
      <c r="AU215" s="309"/>
      <c r="AV215" s="310"/>
      <c r="AW215" s="310"/>
      <c r="AX215" s="309"/>
      <c r="AY215" s="311"/>
      <c r="AZ215" s="307"/>
      <c r="BA215" s="308"/>
      <c r="BB215" s="309"/>
      <c r="BC215" s="309"/>
      <c r="BD215" s="310"/>
      <c r="BE215" s="310"/>
      <c r="BF215" s="309"/>
      <c r="BG215" s="311"/>
      <c r="BH215" s="307"/>
      <c r="BI215" s="308"/>
      <c r="BJ215" s="309"/>
      <c r="BK215" s="309"/>
      <c r="BL215" s="310"/>
      <c r="BM215" s="310"/>
      <c r="BN215" s="309"/>
      <c r="BO215" s="311"/>
      <c r="BP215" s="307"/>
      <c r="BQ215" s="308"/>
      <c r="BR215" s="309"/>
      <c r="BS215" s="309"/>
      <c r="BT215" s="310"/>
      <c r="BU215" s="310"/>
      <c r="BV215" s="309"/>
      <c r="BW215" s="311"/>
      <c r="BX215" s="307"/>
      <c r="BY215" s="308"/>
      <c r="BZ215" s="309"/>
      <c r="CA215" s="309"/>
      <c r="CB215" s="310"/>
      <c r="CC215" s="310"/>
      <c r="CD215" s="309"/>
      <c r="CE215" s="311"/>
      <c r="CF215" s="307"/>
      <c r="CG215" s="308"/>
      <c r="CH215" s="309"/>
      <c r="CI215" s="309"/>
      <c r="CJ215" s="310"/>
      <c r="CK215" s="310"/>
      <c r="CL215" s="309"/>
      <c r="CM215" s="311"/>
      <c r="CN215" s="307"/>
      <c r="CO215" s="308"/>
      <c r="CP215" s="309"/>
      <c r="CQ215" s="309"/>
      <c r="CR215" s="310"/>
      <c r="CS215" s="310"/>
      <c r="CT215" s="309"/>
      <c r="CU215" s="311"/>
      <c r="CV215" s="307"/>
      <c r="CW215" s="308"/>
      <c r="CX215" s="309"/>
      <c r="CY215" s="309"/>
      <c r="CZ215" s="310"/>
      <c r="DA215" s="310"/>
      <c r="DB215" s="309"/>
      <c r="DC215" s="311"/>
      <c r="DD215" s="307"/>
      <c r="DE215" s="308"/>
      <c r="DF215" s="309"/>
      <c r="DG215" s="309"/>
      <c r="DH215" s="310"/>
      <c r="DI215" s="310"/>
      <c r="DJ215" s="309"/>
      <c r="DK215" s="311"/>
      <c r="DL215" s="307"/>
      <c r="DM215" s="308"/>
      <c r="DN215" s="309"/>
      <c r="DO215" s="309"/>
      <c r="DP215" s="310"/>
      <c r="DQ215" s="310"/>
      <c r="DR215" s="309"/>
      <c r="DS215" s="311"/>
      <c r="DT215" s="307"/>
      <c r="DU215" s="308"/>
      <c r="DV215" s="309"/>
      <c r="DW215" s="309"/>
      <c r="DX215" s="310"/>
      <c r="DY215" s="310"/>
      <c r="DZ215" s="309"/>
      <c r="EA215" s="311"/>
      <c r="EB215" s="307"/>
      <c r="EC215" s="308"/>
      <c r="ED215" s="309"/>
      <c r="EE215" s="309"/>
      <c r="EF215" s="310"/>
      <c r="EG215" s="310"/>
      <c r="EH215" s="309"/>
      <c r="EI215" s="311"/>
      <c r="EJ215" s="307"/>
      <c r="EK215" s="308"/>
      <c r="EL215" s="309"/>
      <c r="EM215" s="309"/>
      <c r="EN215" s="310"/>
      <c r="EO215" s="310"/>
      <c r="EP215" s="309"/>
      <c r="EQ215" s="311"/>
      <c r="ER215" s="307"/>
      <c r="ES215" s="308"/>
      <c r="ET215" s="309"/>
      <c r="EU215" s="309"/>
      <c r="EV215" s="310"/>
      <c r="EW215" s="310"/>
      <c r="EX215" s="309"/>
      <c r="EY215" s="311"/>
      <c r="EZ215" s="307"/>
      <c r="FA215" s="308"/>
      <c r="FB215" s="309"/>
      <c r="FC215" s="309"/>
      <c r="FD215" s="310"/>
      <c r="FE215" s="310"/>
      <c r="FF215" s="309"/>
      <c r="FG215" s="311"/>
      <c r="FH215" s="307"/>
      <c r="FI215" s="308"/>
      <c r="FJ215" s="309"/>
      <c r="FK215" s="309"/>
      <c r="FL215" s="310"/>
      <c r="FM215" s="310"/>
      <c r="FN215" s="309"/>
      <c r="FO215" s="311"/>
      <c r="FP215" s="307"/>
      <c r="FQ215" s="308"/>
      <c r="FR215" s="309"/>
      <c r="FS215" s="309"/>
      <c r="FT215" s="310"/>
      <c r="FU215" s="310"/>
      <c r="FV215" s="309"/>
      <c r="FW215" s="311"/>
      <c r="FX215" s="307"/>
      <c r="FY215" s="308"/>
      <c r="FZ215" s="309"/>
      <c r="GA215" s="309"/>
      <c r="GB215" s="310"/>
      <c r="GC215" s="310"/>
      <c r="GD215" s="309"/>
      <c r="GE215" s="311"/>
      <c r="GF215" s="307"/>
      <c r="GG215" s="308"/>
      <c r="GH215" s="309"/>
      <c r="GI215" s="309"/>
      <c r="GJ215" s="310"/>
      <c r="GK215" s="310"/>
      <c r="GL215" s="309"/>
      <c r="GM215" s="311"/>
      <c r="GN215" s="307"/>
      <c r="GO215" s="308"/>
      <c r="GP215" s="309"/>
      <c r="GQ215" s="309"/>
      <c r="GR215" s="310"/>
      <c r="GS215" s="310"/>
      <c r="GT215" s="309"/>
      <c r="GU215" s="311"/>
      <c r="GV215" s="307"/>
      <c r="GW215" s="308"/>
      <c r="GX215" s="309"/>
      <c r="GY215" s="309"/>
      <c r="GZ215" s="310"/>
      <c r="HA215" s="310"/>
      <c r="HB215" s="309"/>
      <c r="HC215" s="311"/>
      <c r="HD215" s="307"/>
      <c r="HE215" s="308"/>
      <c r="HF215" s="309"/>
      <c r="HG215" s="309"/>
      <c r="HH215" s="310"/>
      <c r="HI215" s="310"/>
      <c r="HJ215" s="309"/>
      <c r="HK215" s="311"/>
      <c r="HL215" s="307"/>
      <c r="HM215" s="308"/>
      <c r="HN215" s="309"/>
      <c r="HO215" s="309"/>
      <c r="HP215" s="310"/>
      <c r="HQ215" s="310"/>
      <c r="HR215" s="309"/>
      <c r="HS215" s="311"/>
      <c r="HT215" s="307"/>
      <c r="HU215" s="308"/>
      <c r="HV215" s="309"/>
      <c r="HW215" s="309"/>
      <c r="HX215" s="310"/>
      <c r="HY215" s="310"/>
      <c r="HZ215" s="309"/>
      <c r="IA215" s="311"/>
      <c r="IB215" s="307"/>
      <c r="IC215" s="308"/>
      <c r="ID215" s="309"/>
      <c r="IE215" s="309"/>
      <c r="IF215" s="310"/>
      <c r="IG215" s="310"/>
      <c r="IH215" s="309"/>
      <c r="II215" s="311"/>
      <c r="IJ215" s="307"/>
      <c r="IK215" s="308"/>
      <c r="IL215" s="309"/>
      <c r="IM215" s="309"/>
      <c r="IN215" s="310"/>
      <c r="IO215" s="310"/>
      <c r="IP215" s="309"/>
      <c r="IQ215" s="311"/>
      <c r="IR215" s="307"/>
      <c r="IS215" s="308"/>
    </row>
    <row r="216" spans="1:253" s="306" customFormat="1" ht="25.5">
      <c r="A216" s="300"/>
      <c r="B216" s="380" t="s">
        <v>579</v>
      </c>
      <c r="C216" s="312"/>
      <c r="D216" s="420"/>
      <c r="E216" s="636"/>
      <c r="F216" s="657"/>
      <c r="G216" s="644"/>
      <c r="H216" s="623"/>
      <c r="I216" s="624"/>
      <c r="J216" s="625"/>
      <c r="K216" s="678"/>
      <c r="L216" s="307"/>
      <c r="M216" s="308"/>
      <c r="N216" s="309"/>
      <c r="O216" s="309"/>
      <c r="P216" s="310"/>
      <c r="Q216" s="310"/>
      <c r="R216" s="309"/>
      <c r="S216" s="311"/>
      <c r="T216" s="307"/>
      <c r="U216" s="308"/>
      <c r="V216" s="309"/>
      <c r="W216" s="309"/>
      <c r="X216" s="310"/>
      <c r="Y216" s="310"/>
      <c r="Z216" s="309"/>
      <c r="AA216" s="311"/>
      <c r="AB216" s="307"/>
      <c r="AC216" s="308"/>
      <c r="AD216" s="309"/>
      <c r="AE216" s="309"/>
      <c r="AF216" s="310"/>
      <c r="AG216" s="310"/>
      <c r="AH216" s="309"/>
      <c r="AI216" s="311"/>
      <c r="AJ216" s="307"/>
      <c r="AK216" s="308"/>
      <c r="AL216" s="309"/>
      <c r="AM216" s="309"/>
      <c r="AN216" s="310"/>
      <c r="AO216" s="310"/>
      <c r="AP216" s="309"/>
      <c r="AQ216" s="311"/>
      <c r="AR216" s="307"/>
      <c r="AS216" s="308"/>
      <c r="AT216" s="309"/>
      <c r="AU216" s="309"/>
      <c r="AV216" s="310"/>
      <c r="AW216" s="310"/>
      <c r="AX216" s="309"/>
      <c r="AY216" s="311"/>
      <c r="AZ216" s="307"/>
      <c r="BA216" s="308"/>
      <c r="BB216" s="309"/>
      <c r="BC216" s="309"/>
      <c r="BD216" s="310"/>
      <c r="BE216" s="310"/>
      <c r="BF216" s="309"/>
      <c r="BG216" s="311"/>
      <c r="BH216" s="307"/>
      <c r="BI216" s="308"/>
      <c r="BJ216" s="309"/>
      <c r="BK216" s="309"/>
      <c r="BL216" s="310"/>
      <c r="BM216" s="310"/>
      <c r="BN216" s="309"/>
      <c r="BO216" s="311"/>
      <c r="BP216" s="307"/>
      <c r="BQ216" s="308"/>
      <c r="BR216" s="309"/>
      <c r="BS216" s="309"/>
      <c r="BT216" s="310"/>
      <c r="BU216" s="310"/>
      <c r="BV216" s="309"/>
      <c r="BW216" s="311"/>
      <c r="BX216" s="307"/>
      <c r="BY216" s="308"/>
      <c r="BZ216" s="309"/>
      <c r="CA216" s="309"/>
      <c r="CB216" s="310"/>
      <c r="CC216" s="310"/>
      <c r="CD216" s="309"/>
      <c r="CE216" s="311"/>
      <c r="CF216" s="307"/>
      <c r="CG216" s="308"/>
      <c r="CH216" s="309"/>
      <c r="CI216" s="309"/>
      <c r="CJ216" s="310"/>
      <c r="CK216" s="310"/>
      <c r="CL216" s="309"/>
      <c r="CM216" s="311"/>
      <c r="CN216" s="307"/>
      <c r="CO216" s="308"/>
      <c r="CP216" s="309"/>
      <c r="CQ216" s="309"/>
      <c r="CR216" s="310"/>
      <c r="CS216" s="310"/>
      <c r="CT216" s="309"/>
      <c r="CU216" s="311"/>
      <c r="CV216" s="307"/>
      <c r="CW216" s="308"/>
      <c r="CX216" s="309"/>
      <c r="CY216" s="309"/>
      <c r="CZ216" s="310"/>
      <c r="DA216" s="310"/>
      <c r="DB216" s="309"/>
      <c r="DC216" s="311"/>
      <c r="DD216" s="307"/>
      <c r="DE216" s="308"/>
      <c r="DF216" s="309"/>
      <c r="DG216" s="309"/>
      <c r="DH216" s="310"/>
      <c r="DI216" s="310"/>
      <c r="DJ216" s="309"/>
      <c r="DK216" s="311"/>
      <c r="DL216" s="307"/>
      <c r="DM216" s="308"/>
      <c r="DN216" s="309"/>
      <c r="DO216" s="309"/>
      <c r="DP216" s="310"/>
      <c r="DQ216" s="310"/>
      <c r="DR216" s="309"/>
      <c r="DS216" s="311"/>
      <c r="DT216" s="307"/>
      <c r="DU216" s="308"/>
      <c r="DV216" s="309"/>
      <c r="DW216" s="309"/>
      <c r="DX216" s="310"/>
      <c r="DY216" s="310"/>
      <c r="DZ216" s="309"/>
      <c r="EA216" s="311"/>
      <c r="EB216" s="307"/>
      <c r="EC216" s="308"/>
      <c r="ED216" s="309"/>
      <c r="EE216" s="309"/>
      <c r="EF216" s="310"/>
      <c r="EG216" s="310"/>
      <c r="EH216" s="309"/>
      <c r="EI216" s="311"/>
      <c r="EJ216" s="307"/>
      <c r="EK216" s="308"/>
      <c r="EL216" s="309"/>
      <c r="EM216" s="309"/>
      <c r="EN216" s="310"/>
      <c r="EO216" s="310"/>
      <c r="EP216" s="309"/>
      <c r="EQ216" s="311"/>
      <c r="ER216" s="307"/>
      <c r="ES216" s="308"/>
      <c r="ET216" s="309"/>
      <c r="EU216" s="309"/>
      <c r="EV216" s="310"/>
      <c r="EW216" s="310"/>
      <c r="EX216" s="309"/>
      <c r="EY216" s="311"/>
      <c r="EZ216" s="307"/>
      <c r="FA216" s="308"/>
      <c r="FB216" s="309"/>
      <c r="FC216" s="309"/>
      <c r="FD216" s="310"/>
      <c r="FE216" s="310"/>
      <c r="FF216" s="309"/>
      <c r="FG216" s="311"/>
      <c r="FH216" s="307"/>
      <c r="FI216" s="308"/>
      <c r="FJ216" s="309"/>
      <c r="FK216" s="309"/>
      <c r="FL216" s="310"/>
      <c r="FM216" s="310"/>
      <c r="FN216" s="309"/>
      <c r="FO216" s="311"/>
      <c r="FP216" s="307"/>
      <c r="FQ216" s="308"/>
      <c r="FR216" s="309"/>
      <c r="FS216" s="309"/>
      <c r="FT216" s="310"/>
      <c r="FU216" s="310"/>
      <c r="FV216" s="309"/>
      <c r="FW216" s="311"/>
      <c r="FX216" s="307"/>
      <c r="FY216" s="308"/>
      <c r="FZ216" s="309"/>
      <c r="GA216" s="309"/>
      <c r="GB216" s="310"/>
      <c r="GC216" s="310"/>
      <c r="GD216" s="309"/>
      <c r="GE216" s="311"/>
      <c r="GF216" s="307"/>
      <c r="GG216" s="308"/>
      <c r="GH216" s="309"/>
      <c r="GI216" s="309"/>
      <c r="GJ216" s="310"/>
      <c r="GK216" s="310"/>
      <c r="GL216" s="309"/>
      <c r="GM216" s="311"/>
      <c r="GN216" s="307"/>
      <c r="GO216" s="308"/>
      <c r="GP216" s="309"/>
      <c r="GQ216" s="309"/>
      <c r="GR216" s="310"/>
      <c r="GS216" s="310"/>
      <c r="GT216" s="309"/>
      <c r="GU216" s="311"/>
      <c r="GV216" s="307"/>
      <c r="GW216" s="308"/>
      <c r="GX216" s="309"/>
      <c r="GY216" s="309"/>
      <c r="GZ216" s="310"/>
      <c r="HA216" s="310"/>
      <c r="HB216" s="309"/>
      <c r="HC216" s="311"/>
      <c r="HD216" s="307"/>
      <c r="HE216" s="308"/>
      <c r="HF216" s="309"/>
      <c r="HG216" s="309"/>
      <c r="HH216" s="310"/>
      <c r="HI216" s="310"/>
      <c r="HJ216" s="309"/>
      <c r="HK216" s="311"/>
      <c r="HL216" s="307"/>
      <c r="HM216" s="308"/>
      <c r="HN216" s="309"/>
      <c r="HO216" s="309"/>
      <c r="HP216" s="310"/>
      <c r="HQ216" s="310"/>
      <c r="HR216" s="309"/>
      <c r="HS216" s="311"/>
      <c r="HT216" s="307"/>
      <c r="HU216" s="308"/>
      <c r="HV216" s="309"/>
      <c r="HW216" s="309"/>
      <c r="HX216" s="310"/>
      <c r="HY216" s="310"/>
      <c r="HZ216" s="309"/>
      <c r="IA216" s="311"/>
      <c r="IB216" s="307"/>
      <c r="IC216" s="308"/>
      <c r="ID216" s="309"/>
      <c r="IE216" s="309"/>
      <c r="IF216" s="310"/>
      <c r="IG216" s="310"/>
      <c r="IH216" s="309"/>
      <c r="II216" s="311"/>
      <c r="IJ216" s="307"/>
      <c r="IK216" s="308"/>
      <c r="IL216" s="309"/>
      <c r="IM216" s="309"/>
      <c r="IN216" s="310"/>
      <c r="IO216" s="310"/>
      <c r="IP216" s="309"/>
      <c r="IQ216" s="311"/>
      <c r="IR216" s="307"/>
      <c r="IS216" s="308"/>
    </row>
    <row r="217" spans="1:11" s="113" customFormat="1" ht="12.75">
      <c r="A217" s="426"/>
      <c r="B217" s="427" t="s">
        <v>580</v>
      </c>
      <c r="C217" s="428"/>
      <c r="D217" s="429"/>
      <c r="E217" s="658"/>
      <c r="F217" s="658"/>
      <c r="G217" s="659"/>
      <c r="H217" s="659"/>
      <c r="I217" s="659"/>
      <c r="J217" s="660"/>
      <c r="K217" s="689"/>
    </row>
    <row r="218" spans="1:11" s="113" customFormat="1" ht="12.75">
      <c r="A218" s="426"/>
      <c r="B218" s="430" t="s">
        <v>581</v>
      </c>
      <c r="C218" s="428" t="s">
        <v>94</v>
      </c>
      <c r="D218" s="429">
        <v>1</v>
      </c>
      <c r="E218" s="658">
        <v>0</v>
      </c>
      <c r="F218" s="658">
        <f aca="true" t="shared" si="3" ref="F218:F225">D218*E218</f>
        <v>0</v>
      </c>
      <c r="G218" s="659">
        <v>510</v>
      </c>
      <c r="H218" s="659"/>
      <c r="I218" s="659"/>
      <c r="J218" s="660">
        <f aca="true" t="shared" si="4" ref="J218:J242">E218*1.2</f>
        <v>0</v>
      </c>
      <c r="K218" s="660">
        <f aca="true" t="shared" si="5" ref="K218:K242">D218*J218</f>
        <v>0</v>
      </c>
    </row>
    <row r="219" spans="1:11" s="113" customFormat="1" ht="12.75">
      <c r="A219" s="426"/>
      <c r="B219" s="430" t="s">
        <v>582</v>
      </c>
      <c r="C219" s="428" t="s">
        <v>94</v>
      </c>
      <c r="D219" s="429">
        <v>8</v>
      </c>
      <c r="E219" s="658">
        <v>0</v>
      </c>
      <c r="F219" s="658">
        <f t="shared" si="3"/>
        <v>0</v>
      </c>
      <c r="G219" s="659">
        <v>490</v>
      </c>
      <c r="H219" s="659"/>
      <c r="I219" s="659"/>
      <c r="J219" s="660">
        <f t="shared" si="4"/>
        <v>0</v>
      </c>
      <c r="K219" s="660">
        <f t="shared" si="5"/>
        <v>0</v>
      </c>
    </row>
    <row r="220" spans="1:11" s="113" customFormat="1" ht="12.75">
      <c r="A220" s="426"/>
      <c r="B220" s="430" t="s">
        <v>583</v>
      </c>
      <c r="C220" s="428" t="s">
        <v>94</v>
      </c>
      <c r="D220" s="429">
        <v>2</v>
      </c>
      <c r="E220" s="658">
        <v>0</v>
      </c>
      <c r="F220" s="658">
        <f t="shared" si="3"/>
        <v>0</v>
      </c>
      <c r="G220" s="659">
        <v>486</v>
      </c>
      <c r="H220" s="659"/>
      <c r="I220" s="659"/>
      <c r="J220" s="660">
        <f t="shared" si="4"/>
        <v>0</v>
      </c>
      <c r="K220" s="660">
        <f t="shared" si="5"/>
        <v>0</v>
      </c>
    </row>
    <row r="221" spans="1:11" s="113" customFormat="1" ht="12.75">
      <c r="A221" s="426"/>
      <c r="B221" s="430" t="s">
        <v>584</v>
      </c>
      <c r="C221" s="428" t="s">
        <v>94</v>
      </c>
      <c r="D221" s="429">
        <v>1</v>
      </c>
      <c r="E221" s="658">
        <v>0</v>
      </c>
      <c r="F221" s="658">
        <f t="shared" si="3"/>
        <v>0</v>
      </c>
      <c r="G221" s="659">
        <v>492</v>
      </c>
      <c r="H221" s="659"/>
      <c r="I221" s="659"/>
      <c r="J221" s="660">
        <f t="shared" si="4"/>
        <v>0</v>
      </c>
      <c r="K221" s="660">
        <f t="shared" si="5"/>
        <v>0</v>
      </c>
    </row>
    <row r="222" spans="1:11" s="113" customFormat="1" ht="12.75">
      <c r="A222" s="426"/>
      <c r="B222" s="430" t="s">
        <v>585</v>
      </c>
      <c r="C222" s="428" t="s">
        <v>94</v>
      </c>
      <c r="D222" s="429">
        <v>3</v>
      </c>
      <c r="E222" s="658">
        <v>0</v>
      </c>
      <c r="F222" s="658">
        <f t="shared" si="3"/>
        <v>0</v>
      </c>
      <c r="G222" s="659">
        <v>216</v>
      </c>
      <c r="H222" s="659"/>
      <c r="I222" s="659"/>
      <c r="J222" s="660">
        <f t="shared" si="4"/>
        <v>0</v>
      </c>
      <c r="K222" s="660">
        <f t="shared" si="5"/>
        <v>0</v>
      </c>
    </row>
    <row r="223" spans="1:11" s="113" customFormat="1" ht="12.75">
      <c r="A223" s="426"/>
      <c r="B223" s="430" t="s">
        <v>586</v>
      </c>
      <c r="C223" s="428" t="s">
        <v>94</v>
      </c>
      <c r="D223" s="429">
        <v>2</v>
      </c>
      <c r="E223" s="658">
        <v>0</v>
      </c>
      <c r="F223" s="658">
        <f t="shared" si="3"/>
        <v>0</v>
      </c>
      <c r="G223" s="659">
        <v>477</v>
      </c>
      <c r="H223" s="659"/>
      <c r="I223" s="659"/>
      <c r="J223" s="660">
        <f t="shared" si="4"/>
        <v>0</v>
      </c>
      <c r="K223" s="660">
        <f t="shared" si="5"/>
        <v>0</v>
      </c>
    </row>
    <row r="224" spans="1:11" s="113" customFormat="1" ht="12.75">
      <c r="A224" s="426"/>
      <c r="B224" s="430" t="s">
        <v>587</v>
      </c>
      <c r="C224" s="428" t="s">
        <v>94</v>
      </c>
      <c r="D224" s="429">
        <v>1</v>
      </c>
      <c r="E224" s="658">
        <v>0</v>
      </c>
      <c r="F224" s="658">
        <f t="shared" si="3"/>
        <v>0</v>
      </c>
      <c r="G224" s="659">
        <v>470</v>
      </c>
      <c r="H224" s="659"/>
      <c r="I224" s="659"/>
      <c r="J224" s="660">
        <f t="shared" si="4"/>
        <v>0</v>
      </c>
      <c r="K224" s="660">
        <f t="shared" si="5"/>
        <v>0</v>
      </c>
    </row>
    <row r="225" spans="1:11" s="113" customFormat="1" ht="12.75">
      <c r="A225" s="426"/>
      <c r="B225" s="430" t="s">
        <v>588</v>
      </c>
      <c r="C225" s="428" t="s">
        <v>94</v>
      </c>
      <c r="D225" s="429">
        <v>1</v>
      </c>
      <c r="E225" s="658">
        <v>0</v>
      </c>
      <c r="F225" s="658">
        <f t="shared" si="3"/>
        <v>0</v>
      </c>
      <c r="G225" s="659">
        <v>310</v>
      </c>
      <c r="H225" s="659"/>
      <c r="I225" s="659"/>
      <c r="J225" s="660">
        <f t="shared" si="4"/>
        <v>0</v>
      </c>
      <c r="K225" s="660">
        <f t="shared" si="5"/>
        <v>0</v>
      </c>
    </row>
    <row r="226" spans="1:11" s="113" customFormat="1" ht="12.75">
      <c r="A226" s="426"/>
      <c r="B226" s="427" t="s">
        <v>589</v>
      </c>
      <c r="C226" s="428"/>
      <c r="D226" s="429"/>
      <c r="E226" s="658"/>
      <c r="F226" s="658"/>
      <c r="G226" s="659"/>
      <c r="H226" s="659"/>
      <c r="I226" s="659"/>
      <c r="J226" s="660"/>
      <c r="K226" s="660"/>
    </row>
    <row r="227" spans="1:11" s="113" customFormat="1" ht="12.75">
      <c r="A227" s="426"/>
      <c r="B227" s="430" t="s">
        <v>590</v>
      </c>
      <c r="C227" s="428" t="s">
        <v>94</v>
      </c>
      <c r="D227" s="429">
        <v>1</v>
      </c>
      <c r="E227" s="658">
        <v>0</v>
      </c>
      <c r="F227" s="658">
        <f aca="true" t="shared" si="6" ref="F227:F234">D227*E227</f>
        <v>0</v>
      </c>
      <c r="G227" s="659">
        <v>510</v>
      </c>
      <c r="H227" s="659"/>
      <c r="I227" s="659"/>
      <c r="J227" s="660">
        <f t="shared" si="4"/>
        <v>0</v>
      </c>
      <c r="K227" s="660">
        <f t="shared" si="5"/>
        <v>0</v>
      </c>
    </row>
    <row r="228" spans="1:11" s="113" customFormat="1" ht="12.75">
      <c r="A228" s="426"/>
      <c r="B228" s="430" t="s">
        <v>591</v>
      </c>
      <c r="C228" s="428" t="s">
        <v>94</v>
      </c>
      <c r="D228" s="429">
        <v>8</v>
      </c>
      <c r="E228" s="658">
        <v>0</v>
      </c>
      <c r="F228" s="658">
        <f t="shared" si="6"/>
        <v>0</v>
      </c>
      <c r="G228" s="659">
        <v>490</v>
      </c>
      <c r="H228" s="659"/>
      <c r="I228" s="659"/>
      <c r="J228" s="660">
        <f t="shared" si="4"/>
        <v>0</v>
      </c>
      <c r="K228" s="660">
        <f t="shared" si="5"/>
        <v>0</v>
      </c>
    </row>
    <row r="229" spans="1:11" s="113" customFormat="1" ht="12.75">
      <c r="A229" s="426"/>
      <c r="B229" s="430" t="s">
        <v>592</v>
      </c>
      <c r="C229" s="428" t="s">
        <v>94</v>
      </c>
      <c r="D229" s="429">
        <v>2</v>
      </c>
      <c r="E229" s="658">
        <v>0</v>
      </c>
      <c r="F229" s="658">
        <f t="shared" si="6"/>
        <v>0</v>
      </c>
      <c r="G229" s="659">
        <v>486</v>
      </c>
      <c r="H229" s="659"/>
      <c r="I229" s="659"/>
      <c r="J229" s="660">
        <f t="shared" si="4"/>
        <v>0</v>
      </c>
      <c r="K229" s="660">
        <f t="shared" si="5"/>
        <v>0</v>
      </c>
    </row>
    <row r="230" spans="1:11" s="113" customFormat="1" ht="12.75">
      <c r="A230" s="426"/>
      <c r="B230" s="430" t="s">
        <v>593</v>
      </c>
      <c r="C230" s="428" t="s">
        <v>94</v>
      </c>
      <c r="D230" s="429">
        <v>1</v>
      </c>
      <c r="E230" s="658">
        <v>0</v>
      </c>
      <c r="F230" s="658">
        <f t="shared" si="6"/>
        <v>0</v>
      </c>
      <c r="G230" s="659">
        <v>492</v>
      </c>
      <c r="H230" s="659"/>
      <c r="I230" s="659"/>
      <c r="J230" s="660">
        <f t="shared" si="4"/>
        <v>0</v>
      </c>
      <c r="K230" s="660">
        <f t="shared" si="5"/>
        <v>0</v>
      </c>
    </row>
    <row r="231" spans="1:11" s="113" customFormat="1" ht="12.75">
      <c r="A231" s="426"/>
      <c r="B231" s="430" t="s">
        <v>594</v>
      </c>
      <c r="C231" s="428" t="s">
        <v>94</v>
      </c>
      <c r="D231" s="429">
        <v>3</v>
      </c>
      <c r="E231" s="658">
        <v>0</v>
      </c>
      <c r="F231" s="658">
        <f t="shared" si="6"/>
        <v>0</v>
      </c>
      <c r="G231" s="659">
        <v>216</v>
      </c>
      <c r="H231" s="659"/>
      <c r="I231" s="659"/>
      <c r="J231" s="660">
        <f t="shared" si="4"/>
        <v>0</v>
      </c>
      <c r="K231" s="660">
        <f t="shared" si="5"/>
        <v>0</v>
      </c>
    </row>
    <row r="232" spans="1:11" s="113" customFormat="1" ht="12.75">
      <c r="A232" s="426"/>
      <c r="B232" s="430" t="s">
        <v>595</v>
      </c>
      <c r="C232" s="428" t="s">
        <v>94</v>
      </c>
      <c r="D232" s="429">
        <v>4</v>
      </c>
      <c r="E232" s="658">
        <v>0</v>
      </c>
      <c r="F232" s="658">
        <f t="shared" si="6"/>
        <v>0</v>
      </c>
      <c r="G232" s="659">
        <v>477</v>
      </c>
      <c r="H232" s="659"/>
      <c r="I232" s="659"/>
      <c r="J232" s="660">
        <f t="shared" si="4"/>
        <v>0</v>
      </c>
      <c r="K232" s="660">
        <f t="shared" si="5"/>
        <v>0</v>
      </c>
    </row>
    <row r="233" spans="1:11" s="113" customFormat="1" ht="12.75">
      <c r="A233" s="426"/>
      <c r="B233" s="430" t="s">
        <v>596</v>
      </c>
      <c r="C233" s="428" t="s">
        <v>94</v>
      </c>
      <c r="D233" s="429">
        <v>1</v>
      </c>
      <c r="E233" s="658">
        <v>0</v>
      </c>
      <c r="F233" s="658">
        <f t="shared" si="6"/>
        <v>0</v>
      </c>
      <c r="G233" s="659">
        <v>470</v>
      </c>
      <c r="H233" s="659"/>
      <c r="I233" s="659"/>
      <c r="J233" s="660">
        <f t="shared" si="4"/>
        <v>0</v>
      </c>
      <c r="K233" s="660">
        <f t="shared" si="5"/>
        <v>0</v>
      </c>
    </row>
    <row r="234" spans="1:11" s="113" customFormat="1" ht="12.75">
      <c r="A234" s="426"/>
      <c r="B234" s="430" t="s">
        <v>597</v>
      </c>
      <c r="C234" s="428" t="s">
        <v>94</v>
      </c>
      <c r="D234" s="429">
        <v>1</v>
      </c>
      <c r="E234" s="658">
        <v>0</v>
      </c>
      <c r="F234" s="658">
        <f t="shared" si="6"/>
        <v>0</v>
      </c>
      <c r="G234" s="659">
        <v>310</v>
      </c>
      <c r="H234" s="659"/>
      <c r="I234" s="659"/>
      <c r="J234" s="660">
        <f t="shared" si="4"/>
        <v>0</v>
      </c>
      <c r="K234" s="660">
        <f t="shared" si="5"/>
        <v>0</v>
      </c>
    </row>
    <row r="235" spans="1:11" s="113" customFormat="1" ht="12.75">
      <c r="A235" s="426"/>
      <c r="B235" s="427" t="s">
        <v>598</v>
      </c>
      <c r="C235" s="428"/>
      <c r="D235" s="429"/>
      <c r="E235" s="658"/>
      <c r="F235" s="658"/>
      <c r="G235" s="659"/>
      <c r="H235" s="659"/>
      <c r="I235" s="659"/>
      <c r="J235" s="660"/>
      <c r="K235" s="660"/>
    </row>
    <row r="236" spans="1:11" s="113" customFormat="1" ht="12.75">
      <c r="A236" s="426"/>
      <c r="B236" s="430" t="s">
        <v>599</v>
      </c>
      <c r="C236" s="428" t="s">
        <v>94</v>
      </c>
      <c r="D236" s="429">
        <v>20</v>
      </c>
      <c r="E236" s="658">
        <v>0</v>
      </c>
      <c r="F236" s="658">
        <f aca="true" t="shared" si="7" ref="F236:F242">D236*E236</f>
        <v>0</v>
      </c>
      <c r="G236" s="659">
        <v>350</v>
      </c>
      <c r="H236" s="659"/>
      <c r="I236" s="659"/>
      <c r="J236" s="660">
        <f t="shared" si="4"/>
        <v>0</v>
      </c>
      <c r="K236" s="660">
        <f t="shared" si="5"/>
        <v>0</v>
      </c>
    </row>
    <row r="237" spans="1:11" s="113" customFormat="1" ht="12.75">
      <c r="A237" s="426"/>
      <c r="B237" s="430" t="s">
        <v>600</v>
      </c>
      <c r="C237" s="428" t="s">
        <v>94</v>
      </c>
      <c r="D237" s="429">
        <v>3</v>
      </c>
      <c r="E237" s="658">
        <v>0</v>
      </c>
      <c r="F237" s="658">
        <f t="shared" si="7"/>
        <v>0</v>
      </c>
      <c r="G237" s="659">
        <v>216</v>
      </c>
      <c r="H237" s="659"/>
      <c r="I237" s="659"/>
      <c r="J237" s="660">
        <f t="shared" si="4"/>
        <v>0</v>
      </c>
      <c r="K237" s="660">
        <f t="shared" si="5"/>
        <v>0</v>
      </c>
    </row>
    <row r="238" spans="1:11" s="113" customFormat="1" ht="12.75">
      <c r="A238" s="426"/>
      <c r="B238" s="430" t="s">
        <v>601</v>
      </c>
      <c r="C238" s="428" t="s">
        <v>94</v>
      </c>
      <c r="D238" s="429">
        <v>8</v>
      </c>
      <c r="E238" s="658">
        <v>0</v>
      </c>
      <c r="F238" s="658">
        <f t="shared" si="7"/>
        <v>0</v>
      </c>
      <c r="G238" s="659">
        <v>357</v>
      </c>
      <c r="H238" s="659"/>
      <c r="I238" s="659"/>
      <c r="J238" s="660">
        <f t="shared" si="4"/>
        <v>0</v>
      </c>
      <c r="K238" s="660">
        <f t="shared" si="5"/>
        <v>0</v>
      </c>
    </row>
    <row r="239" spans="1:11" s="113" customFormat="1" ht="12.75">
      <c r="A239" s="426"/>
      <c r="B239" s="430" t="s">
        <v>602</v>
      </c>
      <c r="C239" s="428" t="s">
        <v>94</v>
      </c>
      <c r="D239" s="429">
        <v>2</v>
      </c>
      <c r="E239" s="658">
        <v>0</v>
      </c>
      <c r="F239" s="658">
        <f t="shared" si="7"/>
        <v>0</v>
      </c>
      <c r="G239" s="659">
        <v>354</v>
      </c>
      <c r="H239" s="659"/>
      <c r="I239" s="659"/>
      <c r="J239" s="660">
        <f t="shared" si="4"/>
        <v>0</v>
      </c>
      <c r="K239" s="660">
        <f t="shared" si="5"/>
        <v>0</v>
      </c>
    </row>
    <row r="240" spans="1:11" s="113" customFormat="1" ht="12.75">
      <c r="A240" s="426"/>
      <c r="B240" s="430" t="s">
        <v>592</v>
      </c>
      <c r="C240" s="428" t="s">
        <v>94</v>
      </c>
      <c r="D240" s="429">
        <v>2</v>
      </c>
      <c r="E240" s="658">
        <v>0</v>
      </c>
      <c r="F240" s="658">
        <f t="shared" si="7"/>
        <v>0</v>
      </c>
      <c r="G240" s="659">
        <v>492</v>
      </c>
      <c r="H240" s="659"/>
      <c r="I240" s="659"/>
      <c r="J240" s="660">
        <f t="shared" si="4"/>
        <v>0</v>
      </c>
      <c r="K240" s="660">
        <f t="shared" si="5"/>
        <v>0</v>
      </c>
    </row>
    <row r="241" spans="1:11" s="113" customFormat="1" ht="12.75">
      <c r="A241" s="426"/>
      <c r="B241" s="430" t="s">
        <v>593</v>
      </c>
      <c r="C241" s="428" t="s">
        <v>94</v>
      </c>
      <c r="D241" s="429">
        <v>1</v>
      </c>
      <c r="E241" s="658">
        <v>0</v>
      </c>
      <c r="F241" s="658">
        <f t="shared" si="7"/>
        <v>0</v>
      </c>
      <c r="G241" s="659">
        <v>492</v>
      </c>
      <c r="H241" s="659"/>
      <c r="I241" s="659"/>
      <c r="J241" s="660">
        <f t="shared" si="4"/>
        <v>0</v>
      </c>
      <c r="K241" s="660">
        <f t="shared" si="5"/>
        <v>0</v>
      </c>
    </row>
    <row r="242" spans="1:11" s="113" customFormat="1" ht="12.75">
      <c r="A242" s="426"/>
      <c r="B242" s="430" t="s">
        <v>603</v>
      </c>
      <c r="C242" s="428" t="s">
        <v>94</v>
      </c>
      <c r="D242" s="429">
        <v>1</v>
      </c>
      <c r="E242" s="658">
        <v>0</v>
      </c>
      <c r="F242" s="658">
        <f t="shared" si="7"/>
        <v>0</v>
      </c>
      <c r="G242" s="659">
        <v>310</v>
      </c>
      <c r="H242" s="659"/>
      <c r="I242" s="659"/>
      <c r="J242" s="660">
        <f t="shared" si="4"/>
        <v>0</v>
      </c>
      <c r="K242" s="660">
        <f t="shared" si="5"/>
        <v>0</v>
      </c>
    </row>
    <row r="243" spans="1:11" s="113" customFormat="1" ht="153">
      <c r="A243" s="300">
        <v>8.05</v>
      </c>
      <c r="B243" s="430" t="s">
        <v>727</v>
      </c>
      <c r="C243" s="428"/>
      <c r="D243" s="40"/>
      <c r="E243" s="658"/>
      <c r="F243" s="658"/>
      <c r="G243" s="659"/>
      <c r="H243" s="659"/>
      <c r="I243" s="659"/>
      <c r="J243" s="660"/>
      <c r="K243" s="660"/>
    </row>
    <row r="244" spans="1:11" s="113" customFormat="1" ht="25.5">
      <c r="A244" s="426"/>
      <c r="B244" s="430" t="s">
        <v>579</v>
      </c>
      <c r="C244" s="428"/>
      <c r="D244" s="429"/>
      <c r="E244" s="658"/>
      <c r="F244" s="658"/>
      <c r="G244" s="659"/>
      <c r="H244" s="659"/>
      <c r="I244" s="659"/>
      <c r="J244" s="660"/>
      <c r="K244" s="660"/>
    </row>
    <row r="245" spans="1:11" s="113" customFormat="1" ht="12.75">
      <c r="A245" s="426"/>
      <c r="B245" s="430" t="s">
        <v>604</v>
      </c>
      <c r="C245" s="428" t="s">
        <v>94</v>
      </c>
      <c r="D245" s="429">
        <v>1</v>
      </c>
      <c r="E245" s="658">
        <v>0</v>
      </c>
      <c r="F245" s="658">
        <f>D245*E245</f>
        <v>0</v>
      </c>
      <c r="G245" s="659">
        <v>675</v>
      </c>
      <c r="H245" s="659"/>
      <c r="I245" s="659"/>
      <c r="J245" s="660">
        <f>E245*1.2</f>
        <v>0</v>
      </c>
      <c r="K245" s="660">
        <f>D245*J245</f>
        <v>0</v>
      </c>
    </row>
    <row r="246" spans="1:11" s="113" customFormat="1" ht="12.75">
      <c r="A246" s="426"/>
      <c r="B246" s="430" t="s">
        <v>605</v>
      </c>
      <c r="C246" s="428" t="s">
        <v>94</v>
      </c>
      <c r="D246" s="429">
        <v>1</v>
      </c>
      <c r="E246" s="658">
        <v>0</v>
      </c>
      <c r="F246" s="658">
        <f>D246*E246</f>
        <v>0</v>
      </c>
      <c r="G246" s="659">
        <v>675</v>
      </c>
      <c r="H246" s="659"/>
      <c r="I246" s="659"/>
      <c r="J246" s="660">
        <f>E246*1.2</f>
        <v>0</v>
      </c>
      <c r="K246" s="660">
        <f>D246*J246</f>
        <v>0</v>
      </c>
    </row>
    <row r="247" spans="1:11" s="113" customFormat="1" ht="153">
      <c r="A247" s="431">
        <v>8.06</v>
      </c>
      <c r="B247" s="430" t="s">
        <v>728</v>
      </c>
      <c r="C247" s="428"/>
      <c r="D247" s="40"/>
      <c r="E247" s="658"/>
      <c r="F247" s="658"/>
      <c r="G247" s="659"/>
      <c r="H247" s="659"/>
      <c r="I247" s="659"/>
      <c r="J247" s="660"/>
      <c r="K247" s="660"/>
    </row>
    <row r="248" spans="1:11" s="113" customFormat="1" ht="25.5">
      <c r="A248" s="426"/>
      <c r="B248" s="430" t="s">
        <v>579</v>
      </c>
      <c r="C248" s="428"/>
      <c r="D248" s="429"/>
      <c r="E248" s="658"/>
      <c r="F248" s="658"/>
      <c r="G248" s="659"/>
      <c r="H248" s="659"/>
      <c r="I248" s="659"/>
      <c r="J248" s="660"/>
      <c r="K248" s="660"/>
    </row>
    <row r="249" spans="1:11" s="113" customFormat="1" ht="12.75">
      <c r="A249" s="426"/>
      <c r="B249" s="430" t="s">
        <v>606</v>
      </c>
      <c r="C249" s="428" t="s">
        <v>94</v>
      </c>
      <c r="D249" s="429">
        <v>4</v>
      </c>
      <c r="E249" s="658">
        <v>0</v>
      </c>
      <c r="F249" s="658">
        <f>D249*E249</f>
        <v>0</v>
      </c>
      <c r="G249" s="659">
        <v>45</v>
      </c>
      <c r="H249" s="659"/>
      <c r="I249" s="659"/>
      <c r="J249" s="660">
        <f>E249*1.2</f>
        <v>0</v>
      </c>
      <c r="K249" s="660">
        <f>D249*J249</f>
        <v>0</v>
      </c>
    </row>
    <row r="250" spans="1:11" s="113" customFormat="1" ht="12.75">
      <c r="A250" s="426"/>
      <c r="B250" s="430" t="s">
        <v>607</v>
      </c>
      <c r="C250" s="428" t="s">
        <v>94</v>
      </c>
      <c r="D250" s="429">
        <v>4</v>
      </c>
      <c r="E250" s="658">
        <v>0</v>
      </c>
      <c r="F250" s="658">
        <f>D250*E250</f>
        <v>0</v>
      </c>
      <c r="G250" s="659">
        <v>45</v>
      </c>
      <c r="H250" s="659"/>
      <c r="I250" s="659"/>
      <c r="J250" s="660">
        <f>E250*1.2</f>
        <v>0</v>
      </c>
      <c r="K250" s="660">
        <f>D250*J250</f>
        <v>0</v>
      </c>
    </row>
    <row r="251" spans="1:11" s="113" customFormat="1" ht="12.75">
      <c r="A251" s="426"/>
      <c r="B251" s="430" t="s">
        <v>608</v>
      </c>
      <c r="C251" s="428" t="s">
        <v>94</v>
      </c>
      <c r="D251" s="429">
        <v>4</v>
      </c>
      <c r="E251" s="658">
        <v>0</v>
      </c>
      <c r="F251" s="658">
        <f>D251*E251</f>
        <v>0</v>
      </c>
      <c r="G251" s="659">
        <v>45</v>
      </c>
      <c r="H251" s="659"/>
      <c r="I251" s="659"/>
      <c r="J251" s="660">
        <f>E251*1.2</f>
        <v>0</v>
      </c>
      <c r="K251" s="660">
        <f>D251*J251</f>
        <v>0</v>
      </c>
    </row>
    <row r="252" spans="1:11" s="113" customFormat="1" ht="153">
      <c r="A252" s="431">
        <v>8.07</v>
      </c>
      <c r="B252" s="430" t="s">
        <v>729</v>
      </c>
      <c r="C252" s="428"/>
      <c r="D252" s="40"/>
      <c r="E252" s="658"/>
      <c r="F252" s="658"/>
      <c r="G252" s="659"/>
      <c r="H252" s="659"/>
      <c r="I252" s="659"/>
      <c r="J252" s="660"/>
      <c r="K252" s="660"/>
    </row>
    <row r="253" spans="1:11" s="113" customFormat="1" ht="25.5">
      <c r="A253" s="426"/>
      <c r="B253" s="430" t="s">
        <v>579</v>
      </c>
      <c r="C253" s="428"/>
      <c r="D253" s="429"/>
      <c r="E253" s="658"/>
      <c r="F253" s="658"/>
      <c r="G253" s="659"/>
      <c r="H253" s="659"/>
      <c r="I253" s="659"/>
      <c r="J253" s="660"/>
      <c r="K253" s="660"/>
    </row>
    <row r="254" spans="1:11" s="113" customFormat="1" ht="12.75">
      <c r="A254" s="426"/>
      <c r="B254" s="427" t="s">
        <v>609</v>
      </c>
      <c r="C254" s="428"/>
      <c r="D254" s="429"/>
      <c r="E254" s="658"/>
      <c r="F254" s="658"/>
      <c r="G254" s="659"/>
      <c r="H254" s="659"/>
      <c r="I254" s="659"/>
      <c r="J254" s="660"/>
      <c r="K254" s="660"/>
    </row>
    <row r="255" spans="1:11" s="113" customFormat="1" ht="12.75">
      <c r="A255" s="426"/>
      <c r="B255" s="430" t="s">
        <v>610</v>
      </c>
      <c r="C255" s="428" t="s">
        <v>94</v>
      </c>
      <c r="D255" s="429">
        <v>2</v>
      </c>
      <c r="E255" s="658">
        <v>0</v>
      </c>
      <c r="F255" s="658">
        <f>D255*E255</f>
        <v>0</v>
      </c>
      <c r="G255" s="659">
        <v>165</v>
      </c>
      <c r="H255" s="659"/>
      <c r="I255" s="659"/>
      <c r="J255" s="660">
        <f>E255*1.2</f>
        <v>0</v>
      </c>
      <c r="K255" s="660">
        <f>D255*J255</f>
        <v>0</v>
      </c>
    </row>
    <row r="256" spans="1:11" s="113" customFormat="1" ht="12.75">
      <c r="A256" s="426"/>
      <c r="B256" s="430" t="s">
        <v>611</v>
      </c>
      <c r="C256" s="428" t="s">
        <v>94</v>
      </c>
      <c r="D256" s="429">
        <v>10</v>
      </c>
      <c r="E256" s="658">
        <v>0</v>
      </c>
      <c r="F256" s="658">
        <f>D256*E256</f>
        <v>0</v>
      </c>
      <c r="G256" s="659">
        <v>175</v>
      </c>
      <c r="H256" s="659"/>
      <c r="I256" s="659"/>
      <c r="J256" s="660">
        <f>E256*1.2</f>
        <v>0</v>
      </c>
      <c r="K256" s="660">
        <f>D256*J256</f>
        <v>0</v>
      </c>
    </row>
    <row r="257" spans="1:11" s="113" customFormat="1" ht="12.75">
      <c r="A257" s="426"/>
      <c r="B257" s="430" t="s">
        <v>612</v>
      </c>
      <c r="C257" s="428" t="s">
        <v>94</v>
      </c>
      <c r="D257" s="429">
        <v>1</v>
      </c>
      <c r="E257" s="658">
        <v>0</v>
      </c>
      <c r="F257" s="658">
        <f>D257*E257</f>
        <v>0</v>
      </c>
      <c r="G257" s="659">
        <v>170</v>
      </c>
      <c r="H257" s="659"/>
      <c r="I257" s="659"/>
      <c r="J257" s="660">
        <f>E257*1.2</f>
        <v>0</v>
      </c>
      <c r="K257" s="660">
        <f>D257*J257</f>
        <v>0</v>
      </c>
    </row>
    <row r="258" spans="1:11" s="113" customFormat="1" ht="12.75">
      <c r="A258" s="426"/>
      <c r="B258" s="430" t="s">
        <v>613</v>
      </c>
      <c r="C258" s="428" t="s">
        <v>94</v>
      </c>
      <c r="D258" s="429">
        <v>1</v>
      </c>
      <c r="E258" s="658">
        <v>0</v>
      </c>
      <c r="F258" s="658">
        <f>D258*E258</f>
        <v>0</v>
      </c>
      <c r="G258" s="659">
        <v>180</v>
      </c>
      <c r="H258" s="659"/>
      <c r="I258" s="659"/>
      <c r="J258" s="660">
        <f>E258*1.2</f>
        <v>0</v>
      </c>
      <c r="K258" s="660">
        <f>D258*J258</f>
        <v>0</v>
      </c>
    </row>
    <row r="259" spans="1:11" s="113" customFormat="1" ht="12.75">
      <c r="A259" s="426"/>
      <c r="B259" s="430" t="s">
        <v>614</v>
      </c>
      <c r="C259" s="428" t="s">
        <v>94</v>
      </c>
      <c r="D259" s="429">
        <v>1</v>
      </c>
      <c r="E259" s="658">
        <v>0</v>
      </c>
      <c r="F259" s="658">
        <f>D259*E259</f>
        <v>0</v>
      </c>
      <c r="G259" s="659">
        <v>400</v>
      </c>
      <c r="H259" s="659"/>
      <c r="I259" s="659"/>
      <c r="J259" s="660">
        <f>E259*1.2</f>
        <v>0</v>
      </c>
      <c r="K259" s="660">
        <f>D259*J259</f>
        <v>0</v>
      </c>
    </row>
    <row r="260" spans="1:11" s="113" customFormat="1" ht="12.75">
      <c r="A260" s="426"/>
      <c r="B260" s="427" t="s">
        <v>615</v>
      </c>
      <c r="C260" s="428"/>
      <c r="D260" s="429"/>
      <c r="E260" s="658"/>
      <c r="F260" s="658"/>
      <c r="G260" s="659"/>
      <c r="H260" s="659"/>
      <c r="I260" s="659"/>
      <c r="J260" s="660"/>
      <c r="K260" s="660"/>
    </row>
    <row r="261" spans="1:11" s="113" customFormat="1" ht="12.75">
      <c r="A261" s="426"/>
      <c r="B261" s="430" t="s">
        <v>616</v>
      </c>
      <c r="C261" s="428" t="s">
        <v>94</v>
      </c>
      <c r="D261" s="429">
        <v>2</v>
      </c>
      <c r="E261" s="658">
        <v>0</v>
      </c>
      <c r="F261" s="658">
        <f aca="true" t="shared" si="8" ref="F261:F266">D261*E261</f>
        <v>0</v>
      </c>
      <c r="G261" s="659">
        <v>165</v>
      </c>
      <c r="H261" s="659"/>
      <c r="I261" s="659"/>
      <c r="J261" s="660">
        <f aca="true" t="shared" si="9" ref="J261:J266">E261*1.2</f>
        <v>0</v>
      </c>
      <c r="K261" s="660">
        <f aca="true" t="shared" si="10" ref="K261:K266">D261*J261</f>
        <v>0</v>
      </c>
    </row>
    <row r="262" spans="1:11" s="113" customFormat="1" ht="12.75">
      <c r="A262" s="426"/>
      <c r="B262" s="430" t="s">
        <v>617</v>
      </c>
      <c r="C262" s="428" t="s">
        <v>94</v>
      </c>
      <c r="D262" s="429">
        <v>10</v>
      </c>
      <c r="E262" s="658">
        <v>0</v>
      </c>
      <c r="F262" s="658">
        <f t="shared" si="8"/>
        <v>0</v>
      </c>
      <c r="G262" s="659">
        <v>175</v>
      </c>
      <c r="H262" s="659"/>
      <c r="I262" s="659"/>
      <c r="J262" s="660">
        <f t="shared" si="9"/>
        <v>0</v>
      </c>
      <c r="K262" s="660">
        <f t="shared" si="10"/>
        <v>0</v>
      </c>
    </row>
    <row r="263" spans="1:11" s="113" customFormat="1" ht="12.75">
      <c r="A263" s="426"/>
      <c r="B263" s="430" t="s">
        <v>618</v>
      </c>
      <c r="C263" s="428" t="s">
        <v>94</v>
      </c>
      <c r="D263" s="429">
        <v>1</v>
      </c>
      <c r="E263" s="658">
        <v>0</v>
      </c>
      <c r="F263" s="658">
        <f t="shared" si="8"/>
        <v>0</v>
      </c>
      <c r="G263" s="659">
        <v>170</v>
      </c>
      <c r="H263" s="659"/>
      <c r="I263" s="659"/>
      <c r="J263" s="660">
        <f t="shared" si="9"/>
        <v>0</v>
      </c>
      <c r="K263" s="660">
        <f t="shared" si="10"/>
        <v>0</v>
      </c>
    </row>
    <row r="264" spans="1:11" s="113" customFormat="1" ht="12.75">
      <c r="A264" s="426"/>
      <c r="B264" s="430" t="s">
        <v>619</v>
      </c>
      <c r="C264" s="428" t="s">
        <v>94</v>
      </c>
      <c r="D264" s="429">
        <v>1</v>
      </c>
      <c r="E264" s="658">
        <v>0</v>
      </c>
      <c r="F264" s="658">
        <f t="shared" si="8"/>
        <v>0</v>
      </c>
      <c r="G264" s="659">
        <v>180</v>
      </c>
      <c r="H264" s="659"/>
      <c r="I264" s="659"/>
      <c r="J264" s="660">
        <f t="shared" si="9"/>
        <v>0</v>
      </c>
      <c r="K264" s="660">
        <f t="shared" si="10"/>
        <v>0</v>
      </c>
    </row>
    <row r="265" spans="1:11" s="113" customFormat="1" ht="12.75">
      <c r="A265" s="426"/>
      <c r="B265" s="430" t="s">
        <v>620</v>
      </c>
      <c r="C265" s="428" t="s">
        <v>94</v>
      </c>
      <c r="D265" s="429">
        <v>2</v>
      </c>
      <c r="E265" s="658">
        <v>0</v>
      </c>
      <c r="F265" s="658">
        <f t="shared" si="8"/>
        <v>0</v>
      </c>
      <c r="G265" s="659">
        <v>190</v>
      </c>
      <c r="H265" s="659"/>
      <c r="I265" s="659"/>
      <c r="J265" s="660">
        <f t="shared" si="9"/>
        <v>0</v>
      </c>
      <c r="K265" s="660">
        <f t="shared" si="10"/>
        <v>0</v>
      </c>
    </row>
    <row r="266" spans="1:11" s="113" customFormat="1" ht="12.75">
      <c r="A266" s="426"/>
      <c r="B266" s="430" t="s">
        <v>621</v>
      </c>
      <c r="C266" s="428" t="s">
        <v>94</v>
      </c>
      <c r="D266" s="429">
        <v>3</v>
      </c>
      <c r="E266" s="658">
        <v>0</v>
      </c>
      <c r="F266" s="658">
        <f t="shared" si="8"/>
        <v>0</v>
      </c>
      <c r="G266" s="659">
        <v>220</v>
      </c>
      <c r="H266" s="659"/>
      <c r="I266" s="659"/>
      <c r="J266" s="660">
        <f t="shared" si="9"/>
        <v>0</v>
      </c>
      <c r="K266" s="660">
        <f t="shared" si="10"/>
        <v>0</v>
      </c>
    </row>
    <row r="267" spans="1:11" s="113" customFormat="1" ht="12.75">
      <c r="A267" s="426"/>
      <c r="B267" s="427" t="s">
        <v>622</v>
      </c>
      <c r="C267" s="428"/>
      <c r="D267" s="429"/>
      <c r="E267" s="658"/>
      <c r="F267" s="658"/>
      <c r="G267" s="659"/>
      <c r="H267" s="659"/>
      <c r="I267" s="659"/>
      <c r="J267" s="660"/>
      <c r="K267" s="660"/>
    </row>
    <row r="268" spans="1:11" s="113" customFormat="1" ht="12.75">
      <c r="A268" s="426"/>
      <c r="B268" s="430" t="s">
        <v>610</v>
      </c>
      <c r="C268" s="428" t="s">
        <v>94</v>
      </c>
      <c r="D268" s="429">
        <v>2</v>
      </c>
      <c r="E268" s="658">
        <v>0</v>
      </c>
      <c r="F268" s="658">
        <f aca="true" t="shared" si="11" ref="F268:F276">D268*E268</f>
        <v>0</v>
      </c>
      <c r="G268" s="659">
        <v>165</v>
      </c>
      <c r="H268" s="659"/>
      <c r="I268" s="659"/>
      <c r="J268" s="660">
        <f aca="true" t="shared" si="12" ref="J268:J276">E268*1.2</f>
        <v>0</v>
      </c>
      <c r="K268" s="660">
        <f aca="true" t="shared" si="13" ref="K268:K276">D268*J268</f>
        <v>0</v>
      </c>
    </row>
    <row r="269" spans="1:11" s="113" customFormat="1" ht="12.75">
      <c r="A269" s="426"/>
      <c r="B269" s="430" t="s">
        <v>623</v>
      </c>
      <c r="C269" s="428" t="s">
        <v>94</v>
      </c>
      <c r="D269" s="429">
        <v>9</v>
      </c>
      <c r="E269" s="658">
        <v>0</v>
      </c>
      <c r="F269" s="658">
        <f t="shared" si="11"/>
        <v>0</v>
      </c>
      <c r="G269" s="659">
        <v>175</v>
      </c>
      <c r="H269" s="659"/>
      <c r="I269" s="659"/>
      <c r="J269" s="660">
        <f t="shared" si="12"/>
        <v>0</v>
      </c>
      <c r="K269" s="660">
        <f t="shared" si="13"/>
        <v>0</v>
      </c>
    </row>
    <row r="270" spans="1:11" s="113" customFormat="1" ht="12.75">
      <c r="A270" s="426"/>
      <c r="B270" s="430" t="s">
        <v>624</v>
      </c>
      <c r="C270" s="428" t="s">
        <v>94</v>
      </c>
      <c r="D270" s="429">
        <v>1</v>
      </c>
      <c r="E270" s="658">
        <v>0</v>
      </c>
      <c r="F270" s="658">
        <f t="shared" si="11"/>
        <v>0</v>
      </c>
      <c r="G270" s="659">
        <v>170</v>
      </c>
      <c r="H270" s="659"/>
      <c r="I270" s="659"/>
      <c r="J270" s="660">
        <f t="shared" si="12"/>
        <v>0</v>
      </c>
      <c r="K270" s="660">
        <f t="shared" si="13"/>
        <v>0</v>
      </c>
    </row>
    <row r="271" spans="1:11" s="113" customFormat="1" ht="12.75">
      <c r="A271" s="426"/>
      <c r="B271" s="430" t="s">
        <v>625</v>
      </c>
      <c r="C271" s="428" t="s">
        <v>94</v>
      </c>
      <c r="D271" s="429">
        <v>1</v>
      </c>
      <c r="E271" s="658">
        <v>0</v>
      </c>
      <c r="F271" s="658">
        <f t="shared" si="11"/>
        <v>0</v>
      </c>
      <c r="G271" s="659">
        <v>180</v>
      </c>
      <c r="H271" s="659"/>
      <c r="I271" s="659"/>
      <c r="J271" s="660">
        <f t="shared" si="12"/>
        <v>0</v>
      </c>
      <c r="K271" s="660">
        <f t="shared" si="13"/>
        <v>0</v>
      </c>
    </row>
    <row r="272" spans="1:11" s="113" customFormat="1" ht="12.75">
      <c r="A272" s="426"/>
      <c r="B272" s="430" t="s">
        <v>626</v>
      </c>
      <c r="C272" s="428" t="s">
        <v>94</v>
      </c>
      <c r="D272" s="429">
        <v>2</v>
      </c>
      <c r="E272" s="658">
        <v>0</v>
      </c>
      <c r="F272" s="658">
        <f t="shared" si="11"/>
        <v>0</v>
      </c>
      <c r="G272" s="659">
        <v>190</v>
      </c>
      <c r="H272" s="659"/>
      <c r="I272" s="659"/>
      <c r="J272" s="660">
        <f t="shared" si="12"/>
        <v>0</v>
      </c>
      <c r="K272" s="660">
        <f t="shared" si="13"/>
        <v>0</v>
      </c>
    </row>
    <row r="273" spans="1:11" s="113" customFormat="1" ht="12.75">
      <c r="A273" s="426"/>
      <c r="B273" s="430" t="s">
        <v>627</v>
      </c>
      <c r="C273" s="428" t="s">
        <v>94</v>
      </c>
      <c r="D273" s="429">
        <v>2</v>
      </c>
      <c r="E273" s="658">
        <v>0</v>
      </c>
      <c r="F273" s="658">
        <f t="shared" si="11"/>
        <v>0</v>
      </c>
      <c r="G273" s="659">
        <v>355</v>
      </c>
      <c r="H273" s="659"/>
      <c r="I273" s="659"/>
      <c r="J273" s="660">
        <f t="shared" si="12"/>
        <v>0</v>
      </c>
      <c r="K273" s="660">
        <f t="shared" si="13"/>
        <v>0</v>
      </c>
    </row>
    <row r="274" spans="1:11" s="113" customFormat="1" ht="12.75">
      <c r="A274" s="426"/>
      <c r="B274" s="430" t="s">
        <v>628</v>
      </c>
      <c r="C274" s="428" t="s">
        <v>94</v>
      </c>
      <c r="D274" s="429">
        <v>1</v>
      </c>
      <c r="E274" s="658">
        <v>0</v>
      </c>
      <c r="F274" s="658">
        <f t="shared" si="11"/>
        <v>0</v>
      </c>
      <c r="G274" s="659">
        <v>440</v>
      </c>
      <c r="H274" s="659"/>
      <c r="I274" s="659"/>
      <c r="J274" s="660">
        <f t="shared" si="12"/>
        <v>0</v>
      </c>
      <c r="K274" s="660">
        <f t="shared" si="13"/>
        <v>0</v>
      </c>
    </row>
    <row r="275" spans="1:11" s="113" customFormat="1" ht="12.75">
      <c r="A275" s="426"/>
      <c r="B275" s="430" t="s">
        <v>629</v>
      </c>
      <c r="C275" s="428" t="s">
        <v>94</v>
      </c>
      <c r="D275" s="429">
        <v>1</v>
      </c>
      <c r="E275" s="658">
        <v>0</v>
      </c>
      <c r="F275" s="658">
        <f t="shared" si="11"/>
        <v>0</v>
      </c>
      <c r="G275" s="659">
        <v>240</v>
      </c>
      <c r="H275" s="659"/>
      <c r="I275" s="659"/>
      <c r="J275" s="660">
        <f t="shared" si="12"/>
        <v>0</v>
      </c>
      <c r="K275" s="660">
        <f t="shared" si="13"/>
        <v>0</v>
      </c>
    </row>
    <row r="276" spans="1:11" s="113" customFormat="1" ht="12.75">
      <c r="A276" s="426"/>
      <c r="B276" s="430" t="s">
        <v>630</v>
      </c>
      <c r="C276" s="428" t="s">
        <v>94</v>
      </c>
      <c r="D276" s="429">
        <v>1</v>
      </c>
      <c r="E276" s="658">
        <v>0</v>
      </c>
      <c r="F276" s="658">
        <f t="shared" si="11"/>
        <v>0</v>
      </c>
      <c r="G276" s="659">
        <v>180</v>
      </c>
      <c r="H276" s="659"/>
      <c r="I276" s="659"/>
      <c r="J276" s="660">
        <f t="shared" si="12"/>
        <v>0</v>
      </c>
      <c r="K276" s="660">
        <f t="shared" si="13"/>
        <v>0</v>
      </c>
    </row>
    <row r="277" spans="1:11" s="113" customFormat="1" ht="165.75">
      <c r="A277" s="431">
        <v>8.08</v>
      </c>
      <c r="B277" s="430" t="s">
        <v>730</v>
      </c>
      <c r="C277" s="428"/>
      <c r="D277" s="40"/>
      <c r="E277" s="658"/>
      <c r="F277" s="658"/>
      <c r="G277" s="659"/>
      <c r="H277" s="659"/>
      <c r="I277" s="659"/>
      <c r="J277" s="660"/>
      <c r="K277" s="660"/>
    </row>
    <row r="278" spans="1:11" s="113" customFormat="1" ht="25.5">
      <c r="A278" s="426"/>
      <c r="B278" s="430" t="s">
        <v>579</v>
      </c>
      <c r="C278" s="428"/>
      <c r="D278" s="429"/>
      <c r="E278" s="658"/>
      <c r="F278" s="658"/>
      <c r="G278" s="659"/>
      <c r="H278" s="659"/>
      <c r="I278" s="659"/>
      <c r="J278" s="660"/>
      <c r="K278" s="660"/>
    </row>
    <row r="279" spans="1:11" s="113" customFormat="1" ht="12.75">
      <c r="A279" s="426"/>
      <c r="B279" s="427" t="s">
        <v>609</v>
      </c>
      <c r="C279" s="428"/>
      <c r="D279" s="429"/>
      <c r="E279" s="658"/>
      <c r="F279" s="658"/>
      <c r="G279" s="659"/>
      <c r="H279" s="659"/>
      <c r="I279" s="659"/>
      <c r="J279" s="660"/>
      <c r="K279" s="660"/>
    </row>
    <row r="280" spans="1:11" s="113" customFormat="1" ht="12.75">
      <c r="A280" s="426"/>
      <c r="B280" s="430" t="s">
        <v>631</v>
      </c>
      <c r="C280" s="428" t="s">
        <v>94</v>
      </c>
      <c r="D280" s="429">
        <v>1</v>
      </c>
      <c r="E280" s="658">
        <v>0</v>
      </c>
      <c r="F280" s="658">
        <f>D280*E280</f>
        <v>0</v>
      </c>
      <c r="G280" s="659">
        <v>240</v>
      </c>
      <c r="H280" s="659"/>
      <c r="I280" s="659"/>
      <c r="J280" s="660">
        <f>E280*1.2</f>
        <v>0</v>
      </c>
      <c r="K280" s="660">
        <f>D280*J280</f>
        <v>0</v>
      </c>
    </row>
    <row r="281" spans="1:11" s="113" customFormat="1" ht="12.75">
      <c r="A281" s="426"/>
      <c r="B281" s="430" t="s">
        <v>632</v>
      </c>
      <c r="C281" s="428" t="s">
        <v>94</v>
      </c>
      <c r="D281" s="429">
        <v>1</v>
      </c>
      <c r="E281" s="658">
        <v>0</v>
      </c>
      <c r="F281" s="658">
        <f>D281*E281</f>
        <v>0</v>
      </c>
      <c r="G281" s="659">
        <v>180</v>
      </c>
      <c r="H281" s="659"/>
      <c r="I281" s="659"/>
      <c r="J281" s="660">
        <f>E281*1.2</f>
        <v>0</v>
      </c>
      <c r="K281" s="660">
        <f>D281*J281</f>
        <v>0</v>
      </c>
    </row>
    <row r="282" spans="1:11" s="113" customFormat="1" ht="12.75">
      <c r="A282" s="426"/>
      <c r="B282" s="427" t="s">
        <v>615</v>
      </c>
      <c r="C282" s="428"/>
      <c r="D282" s="429"/>
      <c r="E282" s="658"/>
      <c r="F282" s="658"/>
      <c r="G282" s="659"/>
      <c r="H282" s="659"/>
      <c r="I282" s="659"/>
      <c r="J282" s="660"/>
      <c r="K282" s="660"/>
    </row>
    <row r="283" spans="1:11" s="113" customFormat="1" ht="12.75">
      <c r="A283" s="426"/>
      <c r="B283" s="430" t="s">
        <v>633</v>
      </c>
      <c r="C283" s="428" t="s">
        <v>94</v>
      </c>
      <c r="D283" s="429">
        <v>1</v>
      </c>
      <c r="E283" s="658">
        <v>0</v>
      </c>
      <c r="F283" s="658">
        <f>D283*E283</f>
        <v>0</v>
      </c>
      <c r="G283" s="659">
        <v>240</v>
      </c>
      <c r="H283" s="659"/>
      <c r="I283" s="659"/>
      <c r="J283" s="660">
        <f>E283*1.2</f>
        <v>0</v>
      </c>
      <c r="K283" s="660">
        <f>D283*J283</f>
        <v>0</v>
      </c>
    </row>
    <row r="284" spans="1:11" s="113" customFormat="1" ht="12.75">
      <c r="A284" s="426"/>
      <c r="B284" s="430" t="s">
        <v>634</v>
      </c>
      <c r="C284" s="428" t="s">
        <v>94</v>
      </c>
      <c r="D284" s="429">
        <v>1</v>
      </c>
      <c r="E284" s="658">
        <v>0</v>
      </c>
      <c r="F284" s="658">
        <f>D284*E284</f>
        <v>0</v>
      </c>
      <c r="G284" s="659">
        <v>180</v>
      </c>
      <c r="H284" s="659"/>
      <c r="I284" s="659"/>
      <c r="J284" s="660">
        <f>E284*1.2</f>
        <v>0</v>
      </c>
      <c r="K284" s="660">
        <f>D284*J284</f>
        <v>0</v>
      </c>
    </row>
    <row r="285" spans="1:11" s="113" customFormat="1" ht="140.25">
      <c r="A285" s="431">
        <v>8.09</v>
      </c>
      <c r="B285" s="430" t="s">
        <v>731</v>
      </c>
      <c r="C285" s="428"/>
      <c r="D285" s="40"/>
      <c r="E285" s="658"/>
      <c r="F285" s="658"/>
      <c r="G285" s="659"/>
      <c r="H285" s="659"/>
      <c r="I285" s="659"/>
      <c r="J285" s="660"/>
      <c r="K285" s="660"/>
    </row>
    <row r="286" spans="1:11" s="113" customFormat="1" ht="12.75">
      <c r="A286" s="426"/>
      <c r="B286" s="430" t="s">
        <v>635</v>
      </c>
      <c r="C286" s="428" t="s">
        <v>94</v>
      </c>
      <c r="D286" s="429">
        <v>1</v>
      </c>
      <c r="E286" s="658">
        <v>0</v>
      </c>
      <c r="F286" s="658">
        <f>D286*E286</f>
        <v>0</v>
      </c>
      <c r="G286" s="659">
        <v>340</v>
      </c>
      <c r="H286" s="659"/>
      <c r="I286" s="659"/>
      <c r="J286" s="660">
        <f>E286*1.2</f>
        <v>0</v>
      </c>
      <c r="K286" s="660">
        <f>D286*J286</f>
        <v>0</v>
      </c>
    </row>
    <row r="287" spans="1:11" s="113" customFormat="1" ht="12.75">
      <c r="A287" s="426"/>
      <c r="B287" s="430" t="s">
        <v>636</v>
      </c>
      <c r="C287" s="428" t="s">
        <v>94</v>
      </c>
      <c r="D287" s="429">
        <v>2</v>
      </c>
      <c r="E287" s="658">
        <v>0</v>
      </c>
      <c r="F287" s="658">
        <f>D287*E287</f>
        <v>0</v>
      </c>
      <c r="G287" s="659">
        <v>400</v>
      </c>
      <c r="H287" s="659"/>
      <c r="I287" s="659"/>
      <c r="J287" s="660">
        <f>E287*1.2</f>
        <v>0</v>
      </c>
      <c r="K287" s="660">
        <f>D287*J287</f>
        <v>0</v>
      </c>
    </row>
    <row r="288" spans="1:11" s="113" customFormat="1" ht="12.75">
      <c r="A288" s="426"/>
      <c r="B288" s="430" t="s">
        <v>637</v>
      </c>
      <c r="C288" s="428" t="s">
        <v>94</v>
      </c>
      <c r="D288" s="429">
        <v>1</v>
      </c>
      <c r="E288" s="658">
        <v>0</v>
      </c>
      <c r="F288" s="658">
        <f>D288*E288</f>
        <v>0</v>
      </c>
      <c r="G288" s="659">
        <v>780</v>
      </c>
      <c r="H288" s="659"/>
      <c r="I288" s="659"/>
      <c r="J288" s="660">
        <f>E288*1.2</f>
        <v>0</v>
      </c>
      <c r="K288" s="660">
        <f>D288*J288</f>
        <v>0</v>
      </c>
    </row>
    <row r="289" spans="1:11" s="113" customFormat="1" ht="140.25">
      <c r="A289" s="431">
        <v>8.1</v>
      </c>
      <c r="B289" s="430" t="s">
        <v>732</v>
      </c>
      <c r="C289" s="428"/>
      <c r="D289" s="40"/>
      <c r="E289" s="658"/>
      <c r="F289" s="658"/>
      <c r="G289" s="659"/>
      <c r="H289" s="659"/>
      <c r="I289" s="659"/>
      <c r="J289" s="660"/>
      <c r="K289" s="660"/>
    </row>
    <row r="290" spans="1:11" s="113" customFormat="1" ht="12.75">
      <c r="A290" s="426"/>
      <c r="B290" s="427" t="s">
        <v>609</v>
      </c>
      <c r="C290" s="428"/>
      <c r="D290" s="429"/>
      <c r="E290" s="658"/>
      <c r="F290" s="658"/>
      <c r="G290" s="659"/>
      <c r="H290" s="659"/>
      <c r="I290" s="659"/>
      <c r="J290" s="660"/>
      <c r="K290" s="660"/>
    </row>
    <row r="291" spans="1:11" s="113" customFormat="1" ht="12.75">
      <c r="A291" s="426"/>
      <c r="B291" s="430" t="s">
        <v>638</v>
      </c>
      <c r="C291" s="428" t="s">
        <v>94</v>
      </c>
      <c r="D291" s="429">
        <v>1</v>
      </c>
      <c r="E291" s="658">
        <v>0</v>
      </c>
      <c r="F291" s="658">
        <f>D291*E291</f>
        <v>0</v>
      </c>
      <c r="G291" s="659">
        <v>560</v>
      </c>
      <c r="H291" s="659"/>
      <c r="I291" s="659"/>
      <c r="J291" s="660">
        <f>E291*1.2</f>
        <v>0</v>
      </c>
      <c r="K291" s="660">
        <f>D291*J291</f>
        <v>0</v>
      </c>
    </row>
    <row r="292" spans="1:11" s="113" customFormat="1" ht="12.75">
      <c r="A292" s="426"/>
      <c r="B292" s="430" t="s">
        <v>639</v>
      </c>
      <c r="C292" s="428" t="s">
        <v>94</v>
      </c>
      <c r="D292" s="429">
        <v>6</v>
      </c>
      <c r="E292" s="658">
        <v>0</v>
      </c>
      <c r="F292" s="658">
        <f>D292*E292</f>
        <v>0</v>
      </c>
      <c r="G292" s="659">
        <v>470</v>
      </c>
      <c r="H292" s="659"/>
      <c r="I292" s="659"/>
      <c r="J292" s="660">
        <f>E292*1.2</f>
        <v>0</v>
      </c>
      <c r="K292" s="660">
        <f>D292*J292</f>
        <v>0</v>
      </c>
    </row>
    <row r="293" spans="1:11" s="113" customFormat="1" ht="12.75">
      <c r="A293" s="426"/>
      <c r="B293" s="430" t="s">
        <v>640</v>
      </c>
      <c r="C293" s="428" t="s">
        <v>94</v>
      </c>
      <c r="D293" s="429">
        <v>1</v>
      </c>
      <c r="E293" s="658">
        <v>0</v>
      </c>
      <c r="F293" s="658">
        <f>D293*E293</f>
        <v>0</v>
      </c>
      <c r="G293" s="659">
        <v>410</v>
      </c>
      <c r="H293" s="659"/>
      <c r="I293" s="659"/>
      <c r="J293" s="660">
        <f>E293*1.2</f>
        <v>0</v>
      </c>
      <c r="K293" s="660">
        <f>D293*J293</f>
        <v>0</v>
      </c>
    </row>
    <row r="294" spans="1:11" s="113" customFormat="1" ht="12.75">
      <c r="A294" s="426"/>
      <c r="B294" s="430" t="s">
        <v>641</v>
      </c>
      <c r="C294" s="428" t="s">
        <v>94</v>
      </c>
      <c r="D294" s="429">
        <v>1</v>
      </c>
      <c r="E294" s="658">
        <v>0</v>
      </c>
      <c r="F294" s="658">
        <f>D294*E294</f>
        <v>0</v>
      </c>
      <c r="G294" s="659">
        <v>450</v>
      </c>
      <c r="H294" s="659"/>
      <c r="I294" s="659"/>
      <c r="J294" s="660">
        <f>E294*1.2</f>
        <v>0</v>
      </c>
      <c r="K294" s="660">
        <f>D294*J294</f>
        <v>0</v>
      </c>
    </row>
    <row r="295" spans="1:11" s="113" customFormat="1" ht="12.75">
      <c r="A295" s="426"/>
      <c r="B295" s="427" t="s">
        <v>615</v>
      </c>
      <c r="C295" s="428"/>
      <c r="D295" s="429"/>
      <c r="E295" s="658"/>
      <c r="F295" s="658"/>
      <c r="G295" s="659"/>
      <c r="H295" s="659"/>
      <c r="I295" s="659"/>
      <c r="J295" s="660"/>
      <c r="K295" s="660"/>
    </row>
    <row r="296" spans="1:11" s="113" customFormat="1" ht="12.75">
      <c r="A296" s="426"/>
      <c r="B296" s="430" t="s">
        <v>642</v>
      </c>
      <c r="C296" s="428" t="s">
        <v>94</v>
      </c>
      <c r="D296" s="429">
        <v>3</v>
      </c>
      <c r="E296" s="658">
        <v>0</v>
      </c>
      <c r="F296" s="658">
        <f>D296*E296</f>
        <v>0</v>
      </c>
      <c r="G296" s="659">
        <v>470</v>
      </c>
      <c r="H296" s="659"/>
      <c r="I296" s="659"/>
      <c r="J296" s="660">
        <f>E296*1.2</f>
        <v>0</v>
      </c>
      <c r="K296" s="660">
        <f>D296*J296</f>
        <v>0</v>
      </c>
    </row>
    <row r="297" spans="1:11" s="113" customFormat="1" ht="12.75">
      <c r="A297" s="426"/>
      <c r="B297" s="427" t="s">
        <v>622</v>
      </c>
      <c r="C297" s="428"/>
      <c r="D297" s="429"/>
      <c r="E297" s="658">
        <v>0</v>
      </c>
      <c r="F297" s="658"/>
      <c r="G297" s="659"/>
      <c r="H297" s="659"/>
      <c r="I297" s="659"/>
      <c r="J297" s="660">
        <f>E297*1.2</f>
        <v>0</v>
      </c>
      <c r="K297" s="660"/>
    </row>
    <row r="298" spans="1:11" s="113" customFormat="1" ht="12.75">
      <c r="A298" s="426"/>
      <c r="B298" s="430" t="s">
        <v>643</v>
      </c>
      <c r="C298" s="428" t="s">
        <v>94</v>
      </c>
      <c r="D298" s="429">
        <v>4</v>
      </c>
      <c r="E298" s="658">
        <v>0</v>
      </c>
      <c r="F298" s="658">
        <f>D298*E298</f>
        <v>0</v>
      </c>
      <c r="G298" s="659">
        <v>470</v>
      </c>
      <c r="H298" s="659"/>
      <c r="I298" s="659"/>
      <c r="J298" s="660">
        <f>E298*1.2</f>
        <v>0</v>
      </c>
      <c r="K298" s="660">
        <f>D298*J298</f>
        <v>0</v>
      </c>
    </row>
    <row r="299" spans="1:11" s="113" customFormat="1" ht="140.25">
      <c r="A299" s="431">
        <v>8.11</v>
      </c>
      <c r="B299" s="430" t="s">
        <v>733</v>
      </c>
      <c r="C299" s="428"/>
      <c r="D299" s="40"/>
      <c r="E299" s="658"/>
      <c r="F299" s="658"/>
      <c r="G299" s="659"/>
      <c r="H299" s="659"/>
      <c r="I299" s="659"/>
      <c r="J299" s="660"/>
      <c r="K299" s="660"/>
    </row>
    <row r="300" spans="1:11" s="113" customFormat="1" ht="12.75">
      <c r="A300" s="426"/>
      <c r="B300" s="427" t="s">
        <v>609</v>
      </c>
      <c r="C300" s="428"/>
      <c r="D300" s="429"/>
      <c r="E300" s="658"/>
      <c r="F300" s="658"/>
      <c r="G300" s="659"/>
      <c r="H300" s="659"/>
      <c r="I300" s="659"/>
      <c r="J300" s="660"/>
      <c r="K300" s="660"/>
    </row>
    <row r="301" spans="1:11" s="113" customFormat="1" ht="12.75">
      <c r="A301" s="426"/>
      <c r="B301" s="430" t="s">
        <v>644</v>
      </c>
      <c r="C301" s="428" t="s">
        <v>94</v>
      </c>
      <c r="D301" s="429">
        <v>1</v>
      </c>
      <c r="E301" s="658">
        <v>0</v>
      </c>
      <c r="F301" s="658">
        <f>D301*E301</f>
        <v>0</v>
      </c>
      <c r="G301" s="659">
        <v>200</v>
      </c>
      <c r="H301" s="659"/>
      <c r="I301" s="659"/>
      <c r="J301" s="660">
        <f>E301*1.2</f>
        <v>0</v>
      </c>
      <c r="K301" s="660">
        <f>D301*J301</f>
        <v>0</v>
      </c>
    </row>
    <row r="302" spans="1:11" s="113" customFormat="1" ht="12.75">
      <c r="A302" s="426"/>
      <c r="B302" s="430" t="s">
        <v>645</v>
      </c>
      <c r="C302" s="428" t="s">
        <v>94</v>
      </c>
      <c r="D302" s="429">
        <v>1</v>
      </c>
      <c r="E302" s="658">
        <v>0</v>
      </c>
      <c r="F302" s="658">
        <f>D302*E302</f>
        <v>0</v>
      </c>
      <c r="G302" s="659">
        <v>180</v>
      </c>
      <c r="H302" s="659"/>
      <c r="I302" s="659"/>
      <c r="J302" s="660">
        <f>E302*1.2</f>
        <v>0</v>
      </c>
      <c r="K302" s="660">
        <f>D302*J302</f>
        <v>0</v>
      </c>
    </row>
    <row r="303" spans="1:11" s="113" customFormat="1" ht="12.75">
      <c r="A303" s="426"/>
      <c r="B303" s="430" t="s">
        <v>646</v>
      </c>
      <c r="C303" s="428" t="s">
        <v>94</v>
      </c>
      <c r="D303" s="429">
        <v>1</v>
      </c>
      <c r="E303" s="658">
        <v>0</v>
      </c>
      <c r="F303" s="658">
        <f>D303*E303</f>
        <v>0</v>
      </c>
      <c r="G303" s="659">
        <v>185</v>
      </c>
      <c r="H303" s="659"/>
      <c r="I303" s="659"/>
      <c r="J303" s="660">
        <f>E303*1.2</f>
        <v>0</v>
      </c>
      <c r="K303" s="660">
        <f>D303*J303</f>
        <v>0</v>
      </c>
    </row>
    <row r="304" spans="1:11" s="113" customFormat="1" ht="12.75">
      <c r="A304" s="426"/>
      <c r="B304" s="430" t="s">
        <v>647</v>
      </c>
      <c r="C304" s="428" t="s">
        <v>94</v>
      </c>
      <c r="D304" s="429">
        <v>2</v>
      </c>
      <c r="E304" s="658">
        <v>0</v>
      </c>
      <c r="F304" s="658">
        <f>D304*E304</f>
        <v>0</v>
      </c>
      <c r="G304" s="659">
        <v>270</v>
      </c>
      <c r="H304" s="659"/>
      <c r="I304" s="659"/>
      <c r="J304" s="660">
        <f>E304*1.2</f>
        <v>0</v>
      </c>
      <c r="K304" s="660">
        <f>D304*J304</f>
        <v>0</v>
      </c>
    </row>
    <row r="305" spans="1:11" s="113" customFormat="1" ht="12.75">
      <c r="A305" s="426"/>
      <c r="B305" s="430" t="s">
        <v>648</v>
      </c>
      <c r="C305" s="428" t="s">
        <v>94</v>
      </c>
      <c r="D305" s="429">
        <v>1</v>
      </c>
      <c r="E305" s="658">
        <v>0</v>
      </c>
      <c r="F305" s="658">
        <f>D305*E305</f>
        <v>0</v>
      </c>
      <c r="G305" s="659">
        <v>260</v>
      </c>
      <c r="H305" s="659"/>
      <c r="I305" s="659"/>
      <c r="J305" s="660">
        <f>E305*1.2</f>
        <v>0</v>
      </c>
      <c r="K305" s="660">
        <f>D305*J305</f>
        <v>0</v>
      </c>
    </row>
    <row r="306" spans="1:11" s="113" customFormat="1" ht="12.75">
      <c r="A306" s="426"/>
      <c r="B306" s="427" t="s">
        <v>615</v>
      </c>
      <c r="C306" s="428"/>
      <c r="D306" s="429"/>
      <c r="E306" s="658"/>
      <c r="F306" s="658"/>
      <c r="G306" s="659"/>
      <c r="H306" s="659"/>
      <c r="I306" s="659"/>
      <c r="J306" s="660"/>
      <c r="K306" s="660"/>
    </row>
    <row r="307" spans="1:11" s="113" customFormat="1" ht="12.75">
      <c r="A307" s="426"/>
      <c r="B307" s="430" t="s">
        <v>649</v>
      </c>
      <c r="C307" s="428" t="s">
        <v>94</v>
      </c>
      <c r="D307" s="429">
        <v>1</v>
      </c>
      <c r="E307" s="658">
        <v>0</v>
      </c>
      <c r="F307" s="658">
        <f>D307*E307</f>
        <v>0</v>
      </c>
      <c r="G307" s="659">
        <v>200</v>
      </c>
      <c r="H307" s="659"/>
      <c r="I307" s="659"/>
      <c r="J307" s="660">
        <f>E307*1.2</f>
        <v>0</v>
      </c>
      <c r="K307" s="660">
        <f>D307*J307</f>
        <v>0</v>
      </c>
    </row>
    <row r="308" spans="1:11" s="113" customFormat="1" ht="12.75">
      <c r="A308" s="426"/>
      <c r="B308" s="430" t="s">
        <v>650</v>
      </c>
      <c r="C308" s="428" t="s">
        <v>94</v>
      </c>
      <c r="D308" s="429">
        <v>3</v>
      </c>
      <c r="E308" s="658">
        <v>0</v>
      </c>
      <c r="F308" s="658">
        <f>D308*E308</f>
        <v>0</v>
      </c>
      <c r="G308" s="659">
        <v>180</v>
      </c>
      <c r="H308" s="659"/>
      <c r="I308" s="659"/>
      <c r="J308" s="660">
        <f>E308*1.2</f>
        <v>0</v>
      </c>
      <c r="K308" s="660">
        <f>D308*J308</f>
        <v>0</v>
      </c>
    </row>
    <row r="309" spans="1:11" s="113" customFormat="1" ht="12.75">
      <c r="A309" s="426"/>
      <c r="B309" s="430" t="s">
        <v>651</v>
      </c>
      <c r="C309" s="428" t="s">
        <v>94</v>
      </c>
      <c r="D309" s="429">
        <v>3</v>
      </c>
      <c r="E309" s="658">
        <v>0</v>
      </c>
      <c r="F309" s="658">
        <f>D309*E309</f>
        <v>0</v>
      </c>
      <c r="G309" s="659">
        <v>270</v>
      </c>
      <c r="H309" s="659"/>
      <c r="I309" s="659"/>
      <c r="J309" s="660">
        <f>E309*1.2</f>
        <v>0</v>
      </c>
      <c r="K309" s="660">
        <f>D309*J309</f>
        <v>0</v>
      </c>
    </row>
    <row r="310" spans="1:11" s="113" customFormat="1" ht="12.75">
      <c r="A310" s="426"/>
      <c r="B310" s="430" t="s">
        <v>652</v>
      </c>
      <c r="C310" s="428" t="s">
        <v>94</v>
      </c>
      <c r="D310" s="429">
        <v>1</v>
      </c>
      <c r="E310" s="658">
        <v>0</v>
      </c>
      <c r="F310" s="658">
        <f>D310*E310</f>
        <v>0</v>
      </c>
      <c r="G310" s="659">
        <v>260</v>
      </c>
      <c r="H310" s="659"/>
      <c r="I310" s="659"/>
      <c r="J310" s="660">
        <f>E310*1.2</f>
        <v>0</v>
      </c>
      <c r="K310" s="660">
        <f>D310*J310</f>
        <v>0</v>
      </c>
    </row>
    <row r="311" spans="1:11" s="113" customFormat="1" ht="12.75">
      <c r="A311" s="426"/>
      <c r="B311" s="427" t="s">
        <v>622</v>
      </c>
      <c r="C311" s="428"/>
      <c r="D311" s="429"/>
      <c r="E311" s="658"/>
      <c r="F311" s="658"/>
      <c r="G311" s="659"/>
      <c r="H311" s="659"/>
      <c r="I311" s="659"/>
      <c r="J311" s="660"/>
      <c r="K311" s="660"/>
    </row>
    <row r="312" spans="1:11" s="113" customFormat="1" ht="12.75">
      <c r="A312" s="426"/>
      <c r="B312" s="430" t="s">
        <v>653</v>
      </c>
      <c r="C312" s="428" t="s">
        <v>94</v>
      </c>
      <c r="D312" s="429">
        <v>2</v>
      </c>
      <c r="E312" s="658">
        <v>0</v>
      </c>
      <c r="F312" s="658">
        <f>D312*E312</f>
        <v>0</v>
      </c>
      <c r="G312" s="659">
        <v>280</v>
      </c>
      <c r="H312" s="659"/>
      <c r="I312" s="659"/>
      <c r="J312" s="660">
        <f>E312*1.2</f>
        <v>0</v>
      </c>
      <c r="K312" s="660">
        <f>D312*J312</f>
        <v>0</v>
      </c>
    </row>
    <row r="313" spans="1:11" s="113" customFormat="1" ht="12.75">
      <c r="A313" s="426"/>
      <c r="B313" s="430" t="s">
        <v>654</v>
      </c>
      <c r="C313" s="428" t="s">
        <v>94</v>
      </c>
      <c r="D313" s="429">
        <v>3</v>
      </c>
      <c r="E313" s="658">
        <v>0</v>
      </c>
      <c r="F313" s="658">
        <f>D313*E313</f>
        <v>0</v>
      </c>
      <c r="G313" s="659">
        <v>200</v>
      </c>
      <c r="H313" s="659"/>
      <c r="I313" s="659"/>
      <c r="J313" s="660">
        <f>E313*1.2</f>
        <v>0</v>
      </c>
      <c r="K313" s="660">
        <f>D313*J313</f>
        <v>0</v>
      </c>
    </row>
    <row r="314" spans="1:11" s="113" customFormat="1" ht="12.75">
      <c r="A314" s="426"/>
      <c r="B314" s="430" t="s">
        <v>655</v>
      </c>
      <c r="C314" s="428" t="s">
        <v>94</v>
      </c>
      <c r="D314" s="429">
        <v>3</v>
      </c>
      <c r="E314" s="658">
        <v>0</v>
      </c>
      <c r="F314" s="658">
        <f>D314*E314</f>
        <v>0</v>
      </c>
      <c r="G314" s="659">
        <v>270</v>
      </c>
      <c r="H314" s="659"/>
      <c r="I314" s="659"/>
      <c r="J314" s="660">
        <f>E314*1.2</f>
        <v>0</v>
      </c>
      <c r="K314" s="660">
        <f>D314*J314</f>
        <v>0</v>
      </c>
    </row>
    <row r="315" spans="1:11" s="113" customFormat="1" ht="12.75">
      <c r="A315" s="426"/>
      <c r="B315" s="430" t="s">
        <v>656</v>
      </c>
      <c r="C315" s="428" t="s">
        <v>94</v>
      </c>
      <c r="D315" s="429">
        <v>1</v>
      </c>
      <c r="E315" s="658">
        <v>0</v>
      </c>
      <c r="F315" s="658">
        <f>D315*E315</f>
        <v>0</v>
      </c>
      <c r="G315" s="659">
        <v>260</v>
      </c>
      <c r="H315" s="659"/>
      <c r="I315" s="659"/>
      <c r="J315" s="660">
        <f>E315*1.2</f>
        <v>0</v>
      </c>
      <c r="K315" s="660">
        <f>D315*J315</f>
        <v>0</v>
      </c>
    </row>
    <row r="316" spans="1:11" s="113" customFormat="1" ht="12.75">
      <c r="A316" s="426"/>
      <c r="B316" s="430" t="s">
        <v>657</v>
      </c>
      <c r="C316" s="428" t="s">
        <v>94</v>
      </c>
      <c r="D316" s="429">
        <v>1</v>
      </c>
      <c r="E316" s="658">
        <v>0</v>
      </c>
      <c r="F316" s="658">
        <f>D316*E316</f>
        <v>0</v>
      </c>
      <c r="G316" s="659">
        <v>180</v>
      </c>
      <c r="H316" s="659"/>
      <c r="I316" s="659"/>
      <c r="J316" s="660">
        <f>E316*1.2</f>
        <v>0</v>
      </c>
      <c r="K316" s="660">
        <f>D316*J316</f>
        <v>0</v>
      </c>
    </row>
    <row r="317" spans="1:11" s="113" customFormat="1" ht="153">
      <c r="A317" s="431">
        <v>8.12</v>
      </c>
      <c r="B317" s="430" t="s">
        <v>734</v>
      </c>
      <c r="C317" s="428"/>
      <c r="D317" s="40"/>
      <c r="E317" s="658"/>
      <c r="F317" s="658"/>
      <c r="G317" s="659"/>
      <c r="H317" s="659"/>
      <c r="I317" s="659"/>
      <c r="J317" s="660"/>
      <c r="K317" s="660"/>
    </row>
    <row r="318" spans="1:11" s="113" customFormat="1" ht="12.75">
      <c r="A318" s="426"/>
      <c r="B318" s="427" t="s">
        <v>609</v>
      </c>
      <c r="C318" s="428"/>
      <c r="D318" s="429"/>
      <c r="E318" s="658"/>
      <c r="F318" s="658"/>
      <c r="G318" s="659"/>
      <c r="H318" s="659"/>
      <c r="I318" s="659"/>
      <c r="J318" s="660"/>
      <c r="K318" s="660"/>
    </row>
    <row r="319" spans="1:11" s="113" customFormat="1" ht="12.75">
      <c r="A319" s="426"/>
      <c r="B319" s="430" t="s">
        <v>658</v>
      </c>
      <c r="C319" s="428" t="s">
        <v>94</v>
      </c>
      <c r="D319" s="429">
        <v>1</v>
      </c>
      <c r="E319" s="658">
        <v>0</v>
      </c>
      <c r="F319" s="658">
        <f>D319*E319</f>
        <v>0</v>
      </c>
      <c r="G319" s="659">
        <v>820</v>
      </c>
      <c r="H319" s="659"/>
      <c r="I319" s="659"/>
      <c r="J319" s="660">
        <f>E319*1.2</f>
        <v>0</v>
      </c>
      <c r="K319" s="660">
        <f>D319*J319</f>
        <v>0</v>
      </c>
    </row>
    <row r="320" spans="1:11" s="113" customFormat="1" ht="12.75">
      <c r="A320" s="426"/>
      <c r="B320" s="430" t="s">
        <v>659</v>
      </c>
      <c r="C320" s="428" t="s">
        <v>94</v>
      </c>
      <c r="D320" s="429">
        <v>1</v>
      </c>
      <c r="E320" s="658">
        <v>0</v>
      </c>
      <c r="F320" s="658">
        <f>D320*E320</f>
        <v>0</v>
      </c>
      <c r="G320" s="659">
        <v>950</v>
      </c>
      <c r="H320" s="659"/>
      <c r="I320" s="659"/>
      <c r="J320" s="660">
        <f>E320*1.2</f>
        <v>0</v>
      </c>
      <c r="K320" s="660">
        <f>D320*J320</f>
        <v>0</v>
      </c>
    </row>
    <row r="321" spans="1:11" s="113" customFormat="1" ht="12.75">
      <c r="A321" s="426"/>
      <c r="B321" s="427" t="s">
        <v>615</v>
      </c>
      <c r="C321" s="428"/>
      <c r="D321" s="429"/>
      <c r="E321" s="658"/>
      <c r="F321" s="658"/>
      <c r="G321" s="659"/>
      <c r="H321" s="659"/>
      <c r="I321" s="659"/>
      <c r="J321" s="660"/>
      <c r="K321" s="660"/>
    </row>
    <row r="322" spans="1:11" s="113" customFormat="1" ht="12.75">
      <c r="A322" s="426"/>
      <c r="B322" s="430" t="s">
        <v>660</v>
      </c>
      <c r="C322" s="428" t="s">
        <v>94</v>
      </c>
      <c r="D322" s="429">
        <v>4</v>
      </c>
      <c r="E322" s="658">
        <v>0</v>
      </c>
      <c r="F322" s="658">
        <f>D322*E322</f>
        <v>0</v>
      </c>
      <c r="G322" s="659">
        <v>820</v>
      </c>
      <c r="H322" s="659"/>
      <c r="I322" s="659"/>
      <c r="J322" s="660">
        <f>E322*1.2</f>
        <v>0</v>
      </c>
      <c r="K322" s="660">
        <f>D322*J322</f>
        <v>0</v>
      </c>
    </row>
    <row r="323" spans="1:11" s="113" customFormat="1" ht="12.75">
      <c r="A323" s="426"/>
      <c r="B323" s="427" t="s">
        <v>622</v>
      </c>
      <c r="C323" s="428"/>
      <c r="D323" s="429"/>
      <c r="E323" s="658"/>
      <c r="F323" s="658"/>
      <c r="G323" s="659"/>
      <c r="H323" s="659"/>
      <c r="I323" s="659"/>
      <c r="J323" s="660"/>
      <c r="K323" s="660"/>
    </row>
    <row r="324" spans="1:11" s="113" customFormat="1" ht="12.75">
      <c r="A324" s="426"/>
      <c r="B324" s="430" t="s">
        <v>660</v>
      </c>
      <c r="C324" s="428" t="s">
        <v>94</v>
      </c>
      <c r="D324" s="429">
        <v>4</v>
      </c>
      <c r="E324" s="658">
        <v>0</v>
      </c>
      <c r="F324" s="658">
        <f>D324*E324</f>
        <v>0</v>
      </c>
      <c r="G324" s="659">
        <v>820</v>
      </c>
      <c r="H324" s="659"/>
      <c r="I324" s="659"/>
      <c r="J324" s="660">
        <f>E324*1.2</f>
        <v>0</v>
      </c>
      <c r="K324" s="660">
        <f>D324*J324</f>
        <v>0</v>
      </c>
    </row>
    <row r="325" spans="1:253" s="306" customFormat="1" ht="13.5">
      <c r="A325" s="317">
        <v>8</v>
      </c>
      <c r="B325" s="318" t="s">
        <v>562</v>
      </c>
      <c r="C325" s="319"/>
      <c r="D325" s="320"/>
      <c r="E325" s="321" t="s">
        <v>465</v>
      </c>
      <c r="F325" s="621">
        <f>SUM(F203:F324)</f>
        <v>0</v>
      </c>
      <c r="G325" s="622"/>
      <c r="H325" s="623"/>
      <c r="I325" s="624"/>
      <c r="J325" s="625"/>
      <c r="K325" s="680">
        <f>SUM(K203:K324)</f>
        <v>0</v>
      </c>
      <c r="L325" s="307"/>
      <c r="M325" s="308"/>
      <c r="N325" s="309"/>
      <c r="O325" s="309"/>
      <c r="P325" s="310"/>
      <c r="Q325" s="310"/>
      <c r="R325" s="309"/>
      <c r="S325" s="311"/>
      <c r="T325" s="307"/>
      <c r="U325" s="308"/>
      <c r="V325" s="309"/>
      <c r="W325" s="309"/>
      <c r="X325" s="310"/>
      <c r="Y325" s="310"/>
      <c r="Z325" s="309"/>
      <c r="AA325" s="311"/>
      <c r="AB325" s="307"/>
      <c r="AC325" s="308"/>
      <c r="AD325" s="309"/>
      <c r="AE325" s="309"/>
      <c r="AF325" s="310"/>
      <c r="AG325" s="310"/>
      <c r="AH325" s="309"/>
      <c r="AI325" s="311"/>
      <c r="AJ325" s="307"/>
      <c r="AK325" s="308"/>
      <c r="AL325" s="309"/>
      <c r="AM325" s="309"/>
      <c r="AN325" s="310"/>
      <c r="AO325" s="310"/>
      <c r="AP325" s="309"/>
      <c r="AQ325" s="311"/>
      <c r="AR325" s="307"/>
      <c r="AS325" s="308"/>
      <c r="AT325" s="309"/>
      <c r="AU325" s="309"/>
      <c r="AV325" s="310"/>
      <c r="AW325" s="310"/>
      <c r="AX325" s="309"/>
      <c r="AY325" s="311"/>
      <c r="AZ325" s="307"/>
      <c r="BA325" s="308"/>
      <c r="BB325" s="309"/>
      <c r="BC325" s="309"/>
      <c r="BD325" s="310"/>
      <c r="BE325" s="310"/>
      <c r="BF325" s="309"/>
      <c r="BG325" s="311"/>
      <c r="BH325" s="307"/>
      <c r="BI325" s="308"/>
      <c r="BJ325" s="309"/>
      <c r="BK325" s="309"/>
      <c r="BL325" s="310"/>
      <c r="BM325" s="310"/>
      <c r="BN325" s="309"/>
      <c r="BO325" s="311"/>
      <c r="BP325" s="307"/>
      <c r="BQ325" s="308"/>
      <c r="BR325" s="309"/>
      <c r="BS325" s="309"/>
      <c r="BT325" s="310"/>
      <c r="BU325" s="310"/>
      <c r="BV325" s="309"/>
      <c r="BW325" s="311"/>
      <c r="BX325" s="307"/>
      <c r="BY325" s="308"/>
      <c r="BZ325" s="309"/>
      <c r="CA325" s="309"/>
      <c r="CB325" s="310"/>
      <c r="CC325" s="310"/>
      <c r="CD325" s="309"/>
      <c r="CE325" s="311"/>
      <c r="CF325" s="307"/>
      <c r="CG325" s="308"/>
      <c r="CH325" s="309"/>
      <c r="CI325" s="309"/>
      <c r="CJ325" s="310"/>
      <c r="CK325" s="310"/>
      <c r="CL325" s="309"/>
      <c r="CM325" s="311"/>
      <c r="CN325" s="307"/>
      <c r="CO325" s="308"/>
      <c r="CP325" s="309"/>
      <c r="CQ325" s="309"/>
      <c r="CR325" s="310"/>
      <c r="CS325" s="310"/>
      <c r="CT325" s="309"/>
      <c r="CU325" s="311"/>
      <c r="CV325" s="307"/>
      <c r="CW325" s="308"/>
      <c r="CX325" s="309"/>
      <c r="CY325" s="309"/>
      <c r="CZ325" s="310"/>
      <c r="DA325" s="310"/>
      <c r="DB325" s="309"/>
      <c r="DC325" s="311"/>
      <c r="DD325" s="307"/>
      <c r="DE325" s="308"/>
      <c r="DF325" s="309"/>
      <c r="DG325" s="309"/>
      <c r="DH325" s="310"/>
      <c r="DI325" s="310"/>
      <c r="DJ325" s="309"/>
      <c r="DK325" s="311"/>
      <c r="DL325" s="307"/>
      <c r="DM325" s="308"/>
      <c r="DN325" s="309"/>
      <c r="DO325" s="309"/>
      <c r="DP325" s="310"/>
      <c r="DQ325" s="310"/>
      <c r="DR325" s="309"/>
      <c r="DS325" s="311"/>
      <c r="DT325" s="307"/>
      <c r="DU325" s="308"/>
      <c r="DV325" s="309"/>
      <c r="DW325" s="309"/>
      <c r="DX325" s="310"/>
      <c r="DY325" s="310"/>
      <c r="DZ325" s="309"/>
      <c r="EA325" s="311"/>
      <c r="EB325" s="307"/>
      <c r="EC325" s="308"/>
      <c r="ED325" s="309"/>
      <c r="EE325" s="309"/>
      <c r="EF325" s="310"/>
      <c r="EG325" s="310"/>
      <c r="EH325" s="309"/>
      <c r="EI325" s="311"/>
      <c r="EJ325" s="307"/>
      <c r="EK325" s="308"/>
      <c r="EL325" s="309"/>
      <c r="EM325" s="309"/>
      <c r="EN325" s="310"/>
      <c r="EO325" s="310"/>
      <c r="EP325" s="309"/>
      <c r="EQ325" s="311"/>
      <c r="ER325" s="307"/>
      <c r="ES325" s="308"/>
      <c r="ET325" s="309"/>
      <c r="EU325" s="309"/>
      <c r="EV325" s="310"/>
      <c r="EW325" s="310"/>
      <c r="EX325" s="309"/>
      <c r="EY325" s="311"/>
      <c r="EZ325" s="307"/>
      <c r="FA325" s="308"/>
      <c r="FB325" s="309"/>
      <c r="FC325" s="309"/>
      <c r="FD325" s="310"/>
      <c r="FE325" s="310"/>
      <c r="FF325" s="309"/>
      <c r="FG325" s="311"/>
      <c r="FH325" s="307"/>
      <c r="FI325" s="308"/>
      <c r="FJ325" s="309"/>
      <c r="FK325" s="309"/>
      <c r="FL325" s="310"/>
      <c r="FM325" s="310"/>
      <c r="FN325" s="309"/>
      <c r="FO325" s="311"/>
      <c r="FP325" s="307"/>
      <c r="FQ325" s="308"/>
      <c r="FR325" s="309"/>
      <c r="FS325" s="309"/>
      <c r="FT325" s="310"/>
      <c r="FU325" s="310"/>
      <c r="FV325" s="309"/>
      <c r="FW325" s="311"/>
      <c r="FX325" s="307"/>
      <c r="FY325" s="308"/>
      <c r="FZ325" s="309"/>
      <c r="GA325" s="309"/>
      <c r="GB325" s="310"/>
      <c r="GC325" s="310"/>
      <c r="GD325" s="309"/>
      <c r="GE325" s="311"/>
      <c r="GF325" s="307"/>
      <c r="GG325" s="308"/>
      <c r="GH325" s="309"/>
      <c r="GI325" s="309"/>
      <c r="GJ325" s="310"/>
      <c r="GK325" s="310"/>
      <c r="GL325" s="309"/>
      <c r="GM325" s="311"/>
      <c r="GN325" s="307"/>
      <c r="GO325" s="308"/>
      <c r="GP325" s="309"/>
      <c r="GQ325" s="309"/>
      <c r="GR325" s="310"/>
      <c r="GS325" s="310"/>
      <c r="GT325" s="309"/>
      <c r="GU325" s="311"/>
      <c r="GV325" s="307"/>
      <c r="GW325" s="308"/>
      <c r="GX325" s="309"/>
      <c r="GY325" s="309"/>
      <c r="GZ325" s="310"/>
      <c r="HA325" s="310"/>
      <c r="HB325" s="309"/>
      <c r="HC325" s="311"/>
      <c r="HD325" s="307"/>
      <c r="HE325" s="308"/>
      <c r="HF325" s="309"/>
      <c r="HG325" s="309"/>
      <c r="HH325" s="310"/>
      <c r="HI325" s="310"/>
      <c r="HJ325" s="309"/>
      <c r="HK325" s="311"/>
      <c r="HL325" s="307"/>
      <c r="HM325" s="308"/>
      <c r="HN325" s="309"/>
      <c r="HO325" s="309"/>
      <c r="HP325" s="310"/>
      <c r="HQ325" s="310"/>
      <c r="HR325" s="309"/>
      <c r="HS325" s="311"/>
      <c r="HT325" s="307"/>
      <c r="HU325" s="308"/>
      <c r="HV325" s="309"/>
      <c r="HW325" s="309"/>
      <c r="HX325" s="310"/>
      <c r="HY325" s="310"/>
      <c r="HZ325" s="309"/>
      <c r="IA325" s="311"/>
      <c r="IB325" s="307"/>
      <c r="IC325" s="308"/>
      <c r="ID325" s="309"/>
      <c r="IE325" s="309"/>
      <c r="IF325" s="310"/>
      <c r="IG325" s="310"/>
      <c r="IH325" s="309"/>
      <c r="II325" s="311"/>
      <c r="IJ325" s="307"/>
      <c r="IK325" s="308"/>
      <c r="IL325" s="309"/>
      <c r="IM325" s="309"/>
      <c r="IN325" s="310"/>
      <c r="IO325" s="310"/>
      <c r="IP325" s="309"/>
      <c r="IQ325" s="311"/>
      <c r="IR325" s="307"/>
      <c r="IS325" s="308"/>
    </row>
    <row r="326" spans="1:253" s="306" customFormat="1" ht="13.5">
      <c r="A326" s="432"/>
      <c r="B326" s="433"/>
      <c r="C326" s="312"/>
      <c r="D326" s="279"/>
      <c r="E326" s="323"/>
      <c r="F326" s="324"/>
      <c r="G326" s="325"/>
      <c r="H326" s="326"/>
      <c r="I326" s="310"/>
      <c r="J326" s="327"/>
      <c r="K326" s="312"/>
      <c r="L326" s="307"/>
      <c r="M326" s="308"/>
      <c r="N326" s="309"/>
      <c r="O326" s="309"/>
      <c r="P326" s="310"/>
      <c r="Q326" s="310"/>
      <c r="R326" s="309"/>
      <c r="S326" s="311"/>
      <c r="T326" s="307"/>
      <c r="U326" s="308"/>
      <c r="V326" s="309"/>
      <c r="W326" s="309"/>
      <c r="X326" s="310"/>
      <c r="Y326" s="310"/>
      <c r="Z326" s="309"/>
      <c r="AA326" s="311"/>
      <c r="AB326" s="307"/>
      <c r="AC326" s="308"/>
      <c r="AD326" s="309"/>
      <c r="AE326" s="309"/>
      <c r="AF326" s="310"/>
      <c r="AG326" s="310"/>
      <c r="AH326" s="309"/>
      <c r="AI326" s="311"/>
      <c r="AJ326" s="307"/>
      <c r="AK326" s="308"/>
      <c r="AL326" s="309"/>
      <c r="AM326" s="309"/>
      <c r="AN326" s="310"/>
      <c r="AO326" s="310"/>
      <c r="AP326" s="309"/>
      <c r="AQ326" s="311"/>
      <c r="AR326" s="307"/>
      <c r="AS326" s="308"/>
      <c r="AT326" s="309"/>
      <c r="AU326" s="309"/>
      <c r="AV326" s="310"/>
      <c r="AW326" s="310"/>
      <c r="AX326" s="309"/>
      <c r="AY326" s="311"/>
      <c r="AZ326" s="307"/>
      <c r="BA326" s="308"/>
      <c r="BB326" s="309"/>
      <c r="BC326" s="309"/>
      <c r="BD326" s="310"/>
      <c r="BE326" s="310"/>
      <c r="BF326" s="309"/>
      <c r="BG326" s="311"/>
      <c r="BH326" s="307"/>
      <c r="BI326" s="308"/>
      <c r="BJ326" s="309"/>
      <c r="BK326" s="309"/>
      <c r="BL326" s="310"/>
      <c r="BM326" s="310"/>
      <c r="BN326" s="309"/>
      <c r="BO326" s="311"/>
      <c r="BP326" s="307"/>
      <c r="BQ326" s="308"/>
      <c r="BR326" s="309"/>
      <c r="BS326" s="309"/>
      <c r="BT326" s="310"/>
      <c r="BU326" s="310"/>
      <c r="BV326" s="309"/>
      <c r="BW326" s="311"/>
      <c r="BX326" s="307"/>
      <c r="BY326" s="308"/>
      <c r="BZ326" s="309"/>
      <c r="CA326" s="309"/>
      <c r="CB326" s="310"/>
      <c r="CC326" s="310"/>
      <c r="CD326" s="309"/>
      <c r="CE326" s="311"/>
      <c r="CF326" s="307"/>
      <c r="CG326" s="308"/>
      <c r="CH326" s="309"/>
      <c r="CI326" s="309"/>
      <c r="CJ326" s="310"/>
      <c r="CK326" s="310"/>
      <c r="CL326" s="309"/>
      <c r="CM326" s="311"/>
      <c r="CN326" s="307"/>
      <c r="CO326" s="308"/>
      <c r="CP326" s="309"/>
      <c r="CQ326" s="309"/>
      <c r="CR326" s="310"/>
      <c r="CS326" s="310"/>
      <c r="CT326" s="309"/>
      <c r="CU326" s="311"/>
      <c r="CV326" s="307"/>
      <c r="CW326" s="308"/>
      <c r="CX326" s="309"/>
      <c r="CY326" s="309"/>
      <c r="CZ326" s="310"/>
      <c r="DA326" s="310"/>
      <c r="DB326" s="309"/>
      <c r="DC326" s="311"/>
      <c r="DD326" s="307"/>
      <c r="DE326" s="308"/>
      <c r="DF326" s="309"/>
      <c r="DG326" s="309"/>
      <c r="DH326" s="310"/>
      <c r="DI326" s="310"/>
      <c r="DJ326" s="309"/>
      <c r="DK326" s="311"/>
      <c r="DL326" s="307"/>
      <c r="DM326" s="308"/>
      <c r="DN326" s="309"/>
      <c r="DO326" s="309"/>
      <c r="DP326" s="310"/>
      <c r="DQ326" s="310"/>
      <c r="DR326" s="309"/>
      <c r="DS326" s="311"/>
      <c r="DT326" s="307"/>
      <c r="DU326" s="308"/>
      <c r="DV326" s="309"/>
      <c r="DW326" s="309"/>
      <c r="DX326" s="310"/>
      <c r="DY326" s="310"/>
      <c r="DZ326" s="309"/>
      <c r="EA326" s="311"/>
      <c r="EB326" s="307"/>
      <c r="EC326" s="308"/>
      <c r="ED326" s="309"/>
      <c r="EE326" s="309"/>
      <c r="EF326" s="310"/>
      <c r="EG326" s="310"/>
      <c r="EH326" s="309"/>
      <c r="EI326" s="311"/>
      <c r="EJ326" s="307"/>
      <c r="EK326" s="308"/>
      <c r="EL326" s="309"/>
      <c r="EM326" s="309"/>
      <c r="EN326" s="310"/>
      <c r="EO326" s="310"/>
      <c r="EP326" s="309"/>
      <c r="EQ326" s="311"/>
      <c r="ER326" s="307"/>
      <c r="ES326" s="308"/>
      <c r="ET326" s="309"/>
      <c r="EU326" s="309"/>
      <c r="EV326" s="310"/>
      <c r="EW326" s="310"/>
      <c r="EX326" s="309"/>
      <c r="EY326" s="311"/>
      <c r="EZ326" s="307"/>
      <c r="FA326" s="308"/>
      <c r="FB326" s="309"/>
      <c r="FC326" s="309"/>
      <c r="FD326" s="310"/>
      <c r="FE326" s="310"/>
      <c r="FF326" s="309"/>
      <c r="FG326" s="311"/>
      <c r="FH326" s="307"/>
      <c r="FI326" s="308"/>
      <c r="FJ326" s="309"/>
      <c r="FK326" s="309"/>
      <c r="FL326" s="310"/>
      <c r="FM326" s="310"/>
      <c r="FN326" s="309"/>
      <c r="FO326" s="311"/>
      <c r="FP326" s="307"/>
      <c r="FQ326" s="308"/>
      <c r="FR326" s="309"/>
      <c r="FS326" s="309"/>
      <c r="FT326" s="310"/>
      <c r="FU326" s="310"/>
      <c r="FV326" s="309"/>
      <c r="FW326" s="311"/>
      <c r="FX326" s="307"/>
      <c r="FY326" s="308"/>
      <c r="FZ326" s="309"/>
      <c r="GA326" s="309"/>
      <c r="GB326" s="310"/>
      <c r="GC326" s="310"/>
      <c r="GD326" s="309"/>
      <c r="GE326" s="311"/>
      <c r="GF326" s="307"/>
      <c r="GG326" s="308"/>
      <c r="GH326" s="309"/>
      <c r="GI326" s="309"/>
      <c r="GJ326" s="310"/>
      <c r="GK326" s="310"/>
      <c r="GL326" s="309"/>
      <c r="GM326" s="311"/>
      <c r="GN326" s="307"/>
      <c r="GO326" s="308"/>
      <c r="GP326" s="309"/>
      <c r="GQ326" s="309"/>
      <c r="GR326" s="310"/>
      <c r="GS326" s="310"/>
      <c r="GT326" s="309"/>
      <c r="GU326" s="311"/>
      <c r="GV326" s="307"/>
      <c r="GW326" s="308"/>
      <c r="GX326" s="309"/>
      <c r="GY326" s="309"/>
      <c r="GZ326" s="310"/>
      <c r="HA326" s="310"/>
      <c r="HB326" s="309"/>
      <c r="HC326" s="311"/>
      <c r="HD326" s="307"/>
      <c r="HE326" s="308"/>
      <c r="HF326" s="309"/>
      <c r="HG326" s="309"/>
      <c r="HH326" s="310"/>
      <c r="HI326" s="310"/>
      <c r="HJ326" s="309"/>
      <c r="HK326" s="311"/>
      <c r="HL326" s="307"/>
      <c r="HM326" s="308"/>
      <c r="HN326" s="309"/>
      <c r="HO326" s="309"/>
      <c r="HP326" s="310"/>
      <c r="HQ326" s="310"/>
      <c r="HR326" s="309"/>
      <c r="HS326" s="311"/>
      <c r="HT326" s="307"/>
      <c r="HU326" s="308"/>
      <c r="HV326" s="309"/>
      <c r="HW326" s="309"/>
      <c r="HX326" s="310"/>
      <c r="HY326" s="310"/>
      <c r="HZ326" s="309"/>
      <c r="IA326" s="311"/>
      <c r="IB326" s="307"/>
      <c r="IC326" s="308"/>
      <c r="ID326" s="309"/>
      <c r="IE326" s="309"/>
      <c r="IF326" s="310"/>
      <c r="IG326" s="310"/>
      <c r="IH326" s="309"/>
      <c r="II326" s="311"/>
      <c r="IJ326" s="307"/>
      <c r="IK326" s="308"/>
      <c r="IL326" s="309"/>
      <c r="IM326" s="309"/>
      <c r="IN326" s="310"/>
      <c r="IO326" s="310"/>
      <c r="IP326" s="309"/>
      <c r="IQ326" s="311"/>
      <c r="IR326" s="307"/>
      <c r="IS326" s="308"/>
    </row>
    <row r="327" spans="1:11" ht="15" customHeight="1">
      <c r="A327" s="281">
        <v>9</v>
      </c>
      <c r="B327" s="707" t="s">
        <v>661</v>
      </c>
      <c r="C327" s="713"/>
      <c r="D327" s="713"/>
      <c r="E327" s="713"/>
      <c r="F327" s="713"/>
      <c r="G327" s="713"/>
      <c r="H327" s="713"/>
      <c r="I327" s="257"/>
      <c r="J327" s="330"/>
      <c r="K327" s="330"/>
    </row>
    <row r="328" spans="1:255" ht="39.75" customHeight="1">
      <c r="A328" s="711" t="s">
        <v>662</v>
      </c>
      <c r="B328" s="711"/>
      <c r="C328" s="711"/>
      <c r="D328" s="711"/>
      <c r="E328" s="711"/>
      <c r="F328" s="711"/>
      <c r="G328" s="266"/>
      <c r="H328" s="266"/>
      <c r="I328" s="344"/>
      <c r="J328" s="334"/>
      <c r="K328" s="335"/>
      <c r="L328" s="345"/>
      <c r="M328" s="346"/>
      <c r="N328" s="338"/>
      <c r="O328" s="347"/>
      <c r="P328" s="345"/>
      <c r="Q328" s="345"/>
      <c r="R328" s="340"/>
      <c r="S328" s="340"/>
      <c r="T328" s="345"/>
      <c r="U328" s="346"/>
      <c r="V328" s="338"/>
      <c r="W328" s="347"/>
      <c r="X328" s="345"/>
      <c r="Y328" s="345"/>
      <c r="Z328" s="340"/>
      <c r="AA328" s="340"/>
      <c r="AB328" s="345"/>
      <c r="AC328" s="346"/>
      <c r="AD328" s="338"/>
      <c r="AE328" s="347"/>
      <c r="AF328" s="345"/>
      <c r="AG328" s="345"/>
      <c r="AH328" s="340"/>
      <c r="AI328" s="340"/>
      <c r="AJ328" s="345"/>
      <c r="AK328" s="346"/>
      <c r="AL328" s="338"/>
      <c r="AM328" s="347"/>
      <c r="AN328" s="345"/>
      <c r="AO328" s="345"/>
      <c r="AP328" s="340"/>
      <c r="AQ328" s="340"/>
      <c r="AR328" s="345"/>
      <c r="AS328" s="346"/>
      <c r="AT328" s="338"/>
      <c r="AU328" s="347"/>
      <c r="AV328" s="345"/>
      <c r="AW328" s="345"/>
      <c r="AX328" s="340"/>
      <c r="AY328" s="340"/>
      <c r="AZ328" s="345"/>
      <c r="BA328" s="346"/>
      <c r="BB328" s="338"/>
      <c r="BC328" s="347"/>
      <c r="BD328" s="345"/>
      <c r="BE328" s="345"/>
      <c r="BF328" s="340"/>
      <c r="BG328" s="340"/>
      <c r="BH328" s="345"/>
      <c r="BI328" s="346"/>
      <c r="BJ328" s="338"/>
      <c r="BK328" s="347"/>
      <c r="BL328" s="345"/>
      <c r="BM328" s="345"/>
      <c r="BN328" s="340"/>
      <c r="BO328" s="340"/>
      <c r="BP328" s="345"/>
      <c r="BQ328" s="346"/>
      <c r="BR328" s="338"/>
      <c r="BS328" s="347"/>
      <c r="BT328" s="345"/>
      <c r="BU328" s="345"/>
      <c r="BV328" s="340"/>
      <c r="BW328" s="340"/>
      <c r="BX328" s="345"/>
      <c r="BY328" s="346"/>
      <c r="BZ328" s="338"/>
      <c r="CA328" s="347"/>
      <c r="CB328" s="345"/>
      <c r="CC328" s="345"/>
      <c r="CD328" s="340"/>
      <c r="CE328" s="340"/>
      <c r="CF328" s="345"/>
      <c r="CG328" s="346"/>
      <c r="CH328" s="338"/>
      <c r="CI328" s="347"/>
      <c r="CJ328" s="345"/>
      <c r="CK328" s="345"/>
      <c r="CL328" s="340"/>
      <c r="CM328" s="340"/>
      <c r="CN328" s="345"/>
      <c r="CO328" s="346"/>
      <c r="CP328" s="338"/>
      <c r="CQ328" s="347"/>
      <c r="CR328" s="345"/>
      <c r="CS328" s="345"/>
      <c r="CT328" s="340"/>
      <c r="CU328" s="340"/>
      <c r="CV328" s="345"/>
      <c r="CW328" s="346"/>
      <c r="CX328" s="338"/>
      <c r="CY328" s="347"/>
      <c r="CZ328" s="345"/>
      <c r="DA328" s="345"/>
      <c r="DB328" s="340"/>
      <c r="DC328" s="340"/>
      <c r="DD328" s="345"/>
      <c r="DE328" s="346"/>
      <c r="DF328" s="338"/>
      <c r="DG328" s="347"/>
      <c r="DH328" s="345"/>
      <c r="DI328" s="345"/>
      <c r="DJ328" s="340"/>
      <c r="DK328" s="340"/>
      <c r="DL328" s="345"/>
      <c r="DM328" s="346"/>
      <c r="DN328" s="338"/>
      <c r="DO328" s="347"/>
      <c r="DP328" s="345"/>
      <c r="DQ328" s="345"/>
      <c r="DR328" s="340"/>
      <c r="DS328" s="340"/>
      <c r="DT328" s="345"/>
      <c r="DU328" s="346"/>
      <c r="DV328" s="338"/>
      <c r="DW328" s="347"/>
      <c r="DX328" s="345"/>
      <c r="DY328" s="345"/>
      <c r="DZ328" s="340"/>
      <c r="EA328" s="340"/>
      <c r="EB328" s="345"/>
      <c r="EC328" s="346"/>
      <c r="ED328" s="338"/>
      <c r="EE328" s="347"/>
      <c r="EF328" s="345"/>
      <c r="EG328" s="345"/>
      <c r="EH328" s="340"/>
      <c r="EI328" s="340"/>
      <c r="EJ328" s="345"/>
      <c r="EK328" s="346"/>
      <c r="EL328" s="338"/>
      <c r="EM328" s="347"/>
      <c r="EN328" s="345"/>
      <c r="EO328" s="345"/>
      <c r="EP328" s="340"/>
      <c r="EQ328" s="340"/>
      <c r="ER328" s="345"/>
      <c r="ES328" s="346"/>
      <c r="ET328" s="338"/>
      <c r="EU328" s="347"/>
      <c r="EV328" s="345"/>
      <c r="EW328" s="345"/>
      <c r="EX328" s="340"/>
      <c r="EY328" s="340"/>
      <c r="EZ328" s="345"/>
      <c r="FA328" s="346"/>
      <c r="FB328" s="338"/>
      <c r="FC328" s="347"/>
      <c r="FD328" s="345"/>
      <c r="FE328" s="345"/>
      <c r="FF328" s="340"/>
      <c r="FG328" s="340"/>
      <c r="FH328" s="345"/>
      <c r="FI328" s="346"/>
      <c r="FJ328" s="338"/>
      <c r="FK328" s="347"/>
      <c r="FL328" s="345"/>
      <c r="FM328" s="345"/>
      <c r="FN328" s="340"/>
      <c r="FO328" s="340"/>
      <c r="FP328" s="345"/>
      <c r="FQ328" s="346"/>
      <c r="FR328" s="338"/>
      <c r="FS328" s="347"/>
      <c r="FT328" s="345"/>
      <c r="FU328" s="345"/>
      <c r="FV328" s="340"/>
      <c r="FW328" s="340"/>
      <c r="FX328" s="345"/>
      <c r="FY328" s="346"/>
      <c r="FZ328" s="338"/>
      <c r="GA328" s="347"/>
      <c r="GB328" s="345"/>
      <c r="GC328" s="345"/>
      <c r="GD328" s="340"/>
      <c r="GE328" s="340"/>
      <c r="GF328" s="345"/>
      <c r="GG328" s="346"/>
      <c r="GH328" s="338"/>
      <c r="GI328" s="347"/>
      <c r="GJ328" s="345"/>
      <c r="GK328" s="345"/>
      <c r="GL328" s="340"/>
      <c r="GM328" s="340"/>
      <c r="GN328" s="345"/>
      <c r="GO328" s="346"/>
      <c r="GP328" s="338"/>
      <c r="GQ328" s="347"/>
      <c r="GR328" s="345"/>
      <c r="GS328" s="345"/>
      <c r="GT328" s="340"/>
      <c r="GU328" s="340"/>
      <c r="GV328" s="345"/>
      <c r="GW328" s="346"/>
      <c r="GX328" s="338"/>
      <c r="GY328" s="347"/>
      <c r="GZ328" s="345"/>
      <c r="HA328" s="345"/>
      <c r="HB328" s="340"/>
      <c r="HC328" s="340"/>
      <c r="HD328" s="345"/>
      <c r="HE328" s="346"/>
      <c r="HF328" s="338"/>
      <c r="HG328" s="347"/>
      <c r="HH328" s="345"/>
      <c r="HI328" s="345"/>
      <c r="HJ328" s="340"/>
      <c r="HK328" s="340"/>
      <c r="HL328" s="345"/>
      <c r="HM328" s="346"/>
      <c r="HN328" s="338"/>
      <c r="HO328" s="347"/>
      <c r="HP328" s="345"/>
      <c r="HQ328" s="345"/>
      <c r="HR328" s="340"/>
      <c r="HS328" s="340"/>
      <c r="HT328" s="345"/>
      <c r="HU328" s="346"/>
      <c r="HV328" s="338"/>
      <c r="HW328" s="347"/>
      <c r="HX328" s="345"/>
      <c r="HY328" s="345"/>
      <c r="HZ328" s="340"/>
      <c r="IA328" s="340"/>
      <c r="IB328" s="345"/>
      <c r="IC328" s="346"/>
      <c r="ID328" s="338"/>
      <c r="IE328" s="347"/>
      <c r="IF328" s="345"/>
      <c r="IG328" s="345"/>
      <c r="IH328" s="340"/>
      <c r="II328" s="340"/>
      <c r="IJ328" s="345"/>
      <c r="IK328" s="346"/>
      <c r="IL328" s="338"/>
      <c r="IM328" s="347"/>
      <c r="IN328" s="345"/>
      <c r="IO328" s="345"/>
      <c r="IP328" s="340"/>
      <c r="IQ328" s="340"/>
      <c r="IR328" s="345"/>
      <c r="IS328" s="346"/>
      <c r="IT328" s="338"/>
      <c r="IU328" s="347"/>
    </row>
    <row r="329" spans="1:255" ht="27" customHeight="1">
      <c r="A329" s="712" t="s">
        <v>663</v>
      </c>
      <c r="B329" s="712"/>
      <c r="C329" s="712"/>
      <c r="D329" s="712"/>
      <c r="E329" s="712"/>
      <c r="F329" s="712"/>
      <c r="G329" s="266"/>
      <c r="H329" s="266"/>
      <c r="I329" s="344"/>
      <c r="J329" s="334"/>
      <c r="K329" s="335"/>
      <c r="L329" s="345"/>
      <c r="M329" s="346"/>
      <c r="N329" s="338"/>
      <c r="O329" s="347"/>
      <c r="P329" s="345"/>
      <c r="Q329" s="345"/>
      <c r="R329" s="340"/>
      <c r="S329" s="340"/>
      <c r="T329" s="345"/>
      <c r="U329" s="346"/>
      <c r="V329" s="338"/>
      <c r="W329" s="347"/>
      <c r="X329" s="345"/>
      <c r="Y329" s="345"/>
      <c r="Z329" s="340"/>
      <c r="AA329" s="340"/>
      <c r="AB329" s="345"/>
      <c r="AC329" s="346"/>
      <c r="AD329" s="338"/>
      <c r="AE329" s="347"/>
      <c r="AF329" s="345"/>
      <c r="AG329" s="345"/>
      <c r="AH329" s="340"/>
      <c r="AI329" s="340"/>
      <c r="AJ329" s="345"/>
      <c r="AK329" s="346"/>
      <c r="AL329" s="338"/>
      <c r="AM329" s="347"/>
      <c r="AN329" s="345"/>
      <c r="AO329" s="345"/>
      <c r="AP329" s="340"/>
      <c r="AQ329" s="340"/>
      <c r="AR329" s="345"/>
      <c r="AS329" s="346"/>
      <c r="AT329" s="338"/>
      <c r="AU329" s="347"/>
      <c r="AV329" s="345"/>
      <c r="AW329" s="345"/>
      <c r="AX329" s="340"/>
      <c r="AY329" s="340"/>
      <c r="AZ329" s="345"/>
      <c r="BA329" s="346"/>
      <c r="BB329" s="338"/>
      <c r="BC329" s="347"/>
      <c r="BD329" s="345"/>
      <c r="BE329" s="345"/>
      <c r="BF329" s="340"/>
      <c r="BG329" s="340"/>
      <c r="BH329" s="345"/>
      <c r="BI329" s="346"/>
      <c r="BJ329" s="338"/>
      <c r="BK329" s="347"/>
      <c r="BL329" s="345"/>
      <c r="BM329" s="345"/>
      <c r="BN329" s="340"/>
      <c r="BO329" s="340"/>
      <c r="BP329" s="345"/>
      <c r="BQ329" s="346"/>
      <c r="BR329" s="338"/>
      <c r="BS329" s="347"/>
      <c r="BT329" s="345"/>
      <c r="BU329" s="345"/>
      <c r="BV329" s="340"/>
      <c r="BW329" s="340"/>
      <c r="BX329" s="345"/>
      <c r="BY329" s="346"/>
      <c r="BZ329" s="338"/>
      <c r="CA329" s="347"/>
      <c r="CB329" s="345"/>
      <c r="CC329" s="345"/>
      <c r="CD329" s="340"/>
      <c r="CE329" s="340"/>
      <c r="CF329" s="345"/>
      <c r="CG329" s="346"/>
      <c r="CH329" s="338"/>
      <c r="CI329" s="347"/>
      <c r="CJ329" s="345"/>
      <c r="CK329" s="345"/>
      <c r="CL329" s="340"/>
      <c r="CM329" s="340"/>
      <c r="CN329" s="345"/>
      <c r="CO329" s="346"/>
      <c r="CP329" s="338"/>
      <c r="CQ329" s="347"/>
      <c r="CR329" s="345"/>
      <c r="CS329" s="345"/>
      <c r="CT329" s="340"/>
      <c r="CU329" s="340"/>
      <c r="CV329" s="345"/>
      <c r="CW329" s="346"/>
      <c r="CX329" s="338"/>
      <c r="CY329" s="347"/>
      <c r="CZ329" s="345"/>
      <c r="DA329" s="345"/>
      <c r="DB329" s="340"/>
      <c r="DC329" s="340"/>
      <c r="DD329" s="345"/>
      <c r="DE329" s="346"/>
      <c r="DF329" s="338"/>
      <c r="DG329" s="347"/>
      <c r="DH329" s="345"/>
      <c r="DI329" s="345"/>
      <c r="DJ329" s="340"/>
      <c r="DK329" s="340"/>
      <c r="DL329" s="345"/>
      <c r="DM329" s="346"/>
      <c r="DN329" s="338"/>
      <c r="DO329" s="347"/>
      <c r="DP329" s="345"/>
      <c r="DQ329" s="345"/>
      <c r="DR329" s="340"/>
      <c r="DS329" s="340"/>
      <c r="DT329" s="345"/>
      <c r="DU329" s="346"/>
      <c r="DV329" s="338"/>
      <c r="DW329" s="347"/>
      <c r="DX329" s="345"/>
      <c r="DY329" s="345"/>
      <c r="DZ329" s="340"/>
      <c r="EA329" s="340"/>
      <c r="EB329" s="345"/>
      <c r="EC329" s="346"/>
      <c r="ED329" s="338"/>
      <c r="EE329" s="347"/>
      <c r="EF329" s="345"/>
      <c r="EG329" s="345"/>
      <c r="EH329" s="340"/>
      <c r="EI329" s="340"/>
      <c r="EJ329" s="345"/>
      <c r="EK329" s="346"/>
      <c r="EL329" s="338"/>
      <c r="EM329" s="347"/>
      <c r="EN329" s="345"/>
      <c r="EO329" s="345"/>
      <c r="EP329" s="340"/>
      <c r="EQ329" s="340"/>
      <c r="ER329" s="345"/>
      <c r="ES329" s="346"/>
      <c r="ET329" s="338"/>
      <c r="EU329" s="347"/>
      <c r="EV329" s="345"/>
      <c r="EW329" s="345"/>
      <c r="EX329" s="340"/>
      <c r="EY329" s="340"/>
      <c r="EZ329" s="345"/>
      <c r="FA329" s="346"/>
      <c r="FB329" s="338"/>
      <c r="FC329" s="347"/>
      <c r="FD329" s="345"/>
      <c r="FE329" s="345"/>
      <c r="FF329" s="340"/>
      <c r="FG329" s="340"/>
      <c r="FH329" s="345"/>
      <c r="FI329" s="346"/>
      <c r="FJ329" s="338"/>
      <c r="FK329" s="347"/>
      <c r="FL329" s="345"/>
      <c r="FM329" s="345"/>
      <c r="FN329" s="340"/>
      <c r="FO329" s="340"/>
      <c r="FP329" s="345"/>
      <c r="FQ329" s="346"/>
      <c r="FR329" s="338"/>
      <c r="FS329" s="347"/>
      <c r="FT329" s="345"/>
      <c r="FU329" s="345"/>
      <c r="FV329" s="340"/>
      <c r="FW329" s="340"/>
      <c r="FX329" s="345"/>
      <c r="FY329" s="346"/>
      <c r="FZ329" s="338"/>
      <c r="GA329" s="347"/>
      <c r="GB329" s="345"/>
      <c r="GC329" s="345"/>
      <c r="GD329" s="340"/>
      <c r="GE329" s="340"/>
      <c r="GF329" s="345"/>
      <c r="GG329" s="346"/>
      <c r="GH329" s="338"/>
      <c r="GI329" s="347"/>
      <c r="GJ329" s="345"/>
      <c r="GK329" s="345"/>
      <c r="GL329" s="340"/>
      <c r="GM329" s="340"/>
      <c r="GN329" s="345"/>
      <c r="GO329" s="346"/>
      <c r="GP329" s="338"/>
      <c r="GQ329" s="347"/>
      <c r="GR329" s="345"/>
      <c r="GS329" s="345"/>
      <c r="GT329" s="340"/>
      <c r="GU329" s="340"/>
      <c r="GV329" s="345"/>
      <c r="GW329" s="346"/>
      <c r="GX329" s="338"/>
      <c r="GY329" s="347"/>
      <c r="GZ329" s="345"/>
      <c r="HA329" s="345"/>
      <c r="HB329" s="340"/>
      <c r="HC329" s="340"/>
      <c r="HD329" s="345"/>
      <c r="HE329" s="346"/>
      <c r="HF329" s="338"/>
      <c r="HG329" s="347"/>
      <c r="HH329" s="345"/>
      <c r="HI329" s="345"/>
      <c r="HJ329" s="340"/>
      <c r="HK329" s="340"/>
      <c r="HL329" s="345"/>
      <c r="HM329" s="346"/>
      <c r="HN329" s="338"/>
      <c r="HO329" s="347"/>
      <c r="HP329" s="345"/>
      <c r="HQ329" s="345"/>
      <c r="HR329" s="340"/>
      <c r="HS329" s="340"/>
      <c r="HT329" s="345"/>
      <c r="HU329" s="346"/>
      <c r="HV329" s="338"/>
      <c r="HW329" s="347"/>
      <c r="HX329" s="345"/>
      <c r="HY329" s="345"/>
      <c r="HZ329" s="340"/>
      <c r="IA329" s="340"/>
      <c r="IB329" s="345"/>
      <c r="IC329" s="346"/>
      <c r="ID329" s="338"/>
      <c r="IE329" s="347"/>
      <c r="IF329" s="345"/>
      <c r="IG329" s="345"/>
      <c r="IH329" s="340"/>
      <c r="II329" s="340"/>
      <c r="IJ329" s="345"/>
      <c r="IK329" s="346"/>
      <c r="IL329" s="338"/>
      <c r="IM329" s="347"/>
      <c r="IN329" s="345"/>
      <c r="IO329" s="345"/>
      <c r="IP329" s="340"/>
      <c r="IQ329" s="340"/>
      <c r="IR329" s="345"/>
      <c r="IS329" s="346"/>
      <c r="IT329" s="338"/>
      <c r="IU329" s="347"/>
    </row>
    <row r="330" spans="1:11" s="299" customFormat="1" ht="51">
      <c r="A330" s="292" t="s">
        <v>451</v>
      </c>
      <c r="B330" s="293" t="s">
        <v>452</v>
      </c>
      <c r="C330" s="293" t="s">
        <v>453</v>
      </c>
      <c r="D330" s="294" t="s">
        <v>454</v>
      </c>
      <c r="E330" s="295" t="s">
        <v>455</v>
      </c>
      <c r="F330" s="293" t="s">
        <v>456</v>
      </c>
      <c r="G330" s="296"/>
      <c r="H330" s="297"/>
      <c r="I330" s="298"/>
      <c r="J330" s="295" t="s">
        <v>457</v>
      </c>
      <c r="K330" s="293" t="s">
        <v>458</v>
      </c>
    </row>
    <row r="331" spans="1:253" s="306" customFormat="1" ht="127.5">
      <c r="A331" s="300">
        <v>9.01</v>
      </c>
      <c r="B331" s="434" t="s">
        <v>735</v>
      </c>
      <c r="C331" s="312"/>
      <c r="D331" s="409"/>
      <c r="E331" s="381"/>
      <c r="F331" s="381"/>
      <c r="G331" s="402"/>
      <c r="H331" s="326"/>
      <c r="I331" s="310"/>
      <c r="J331" s="327"/>
      <c r="K331" s="312"/>
      <c r="L331" s="307"/>
      <c r="M331" s="308"/>
      <c r="N331" s="309"/>
      <c r="O331" s="309"/>
      <c r="P331" s="310"/>
      <c r="Q331" s="310"/>
      <c r="R331" s="309"/>
      <c r="S331" s="311"/>
      <c r="T331" s="307"/>
      <c r="U331" s="308"/>
      <c r="V331" s="309"/>
      <c r="W331" s="309"/>
      <c r="X331" s="310"/>
      <c r="Y331" s="310"/>
      <c r="Z331" s="309"/>
      <c r="AA331" s="311"/>
      <c r="AB331" s="307"/>
      <c r="AC331" s="308"/>
      <c r="AD331" s="309"/>
      <c r="AE331" s="309"/>
      <c r="AF331" s="310"/>
      <c r="AG331" s="310"/>
      <c r="AH331" s="309"/>
      <c r="AI331" s="311"/>
      <c r="AJ331" s="307"/>
      <c r="AK331" s="308"/>
      <c r="AL331" s="309"/>
      <c r="AM331" s="309"/>
      <c r="AN331" s="310"/>
      <c r="AO331" s="310"/>
      <c r="AP331" s="309"/>
      <c r="AQ331" s="311"/>
      <c r="AR331" s="307"/>
      <c r="AS331" s="308"/>
      <c r="AT331" s="309"/>
      <c r="AU331" s="309"/>
      <c r="AV331" s="310"/>
      <c r="AW331" s="310"/>
      <c r="AX331" s="309"/>
      <c r="AY331" s="311"/>
      <c r="AZ331" s="307"/>
      <c r="BA331" s="308"/>
      <c r="BB331" s="309"/>
      <c r="BC331" s="309"/>
      <c r="BD331" s="310"/>
      <c r="BE331" s="310"/>
      <c r="BF331" s="309"/>
      <c r="BG331" s="311"/>
      <c r="BH331" s="307"/>
      <c r="BI331" s="308"/>
      <c r="BJ331" s="309"/>
      <c r="BK331" s="309"/>
      <c r="BL331" s="310"/>
      <c r="BM331" s="310"/>
      <c r="BN331" s="309"/>
      <c r="BO331" s="311"/>
      <c r="BP331" s="307"/>
      <c r="BQ331" s="308"/>
      <c r="BR331" s="309"/>
      <c r="BS331" s="309"/>
      <c r="BT331" s="310"/>
      <c r="BU331" s="310"/>
      <c r="BV331" s="309"/>
      <c r="BW331" s="311"/>
      <c r="BX331" s="307"/>
      <c r="BY331" s="308"/>
      <c r="BZ331" s="309"/>
      <c r="CA331" s="309"/>
      <c r="CB331" s="310"/>
      <c r="CC331" s="310"/>
      <c r="CD331" s="309"/>
      <c r="CE331" s="311"/>
      <c r="CF331" s="307"/>
      <c r="CG331" s="308"/>
      <c r="CH331" s="309"/>
      <c r="CI331" s="309"/>
      <c r="CJ331" s="310"/>
      <c r="CK331" s="310"/>
      <c r="CL331" s="309"/>
      <c r="CM331" s="311"/>
      <c r="CN331" s="307"/>
      <c r="CO331" s="308"/>
      <c r="CP331" s="309"/>
      <c r="CQ331" s="309"/>
      <c r="CR331" s="310"/>
      <c r="CS331" s="310"/>
      <c r="CT331" s="309"/>
      <c r="CU331" s="311"/>
      <c r="CV331" s="307"/>
      <c r="CW331" s="308"/>
      <c r="CX331" s="309"/>
      <c r="CY331" s="309"/>
      <c r="CZ331" s="310"/>
      <c r="DA331" s="310"/>
      <c r="DB331" s="309"/>
      <c r="DC331" s="311"/>
      <c r="DD331" s="307"/>
      <c r="DE331" s="308"/>
      <c r="DF331" s="309"/>
      <c r="DG331" s="309"/>
      <c r="DH331" s="310"/>
      <c r="DI331" s="310"/>
      <c r="DJ331" s="309"/>
      <c r="DK331" s="311"/>
      <c r="DL331" s="307"/>
      <c r="DM331" s="308"/>
      <c r="DN331" s="309"/>
      <c r="DO331" s="309"/>
      <c r="DP331" s="310"/>
      <c r="DQ331" s="310"/>
      <c r="DR331" s="309"/>
      <c r="DS331" s="311"/>
      <c r="DT331" s="307"/>
      <c r="DU331" s="308"/>
      <c r="DV331" s="309"/>
      <c r="DW331" s="309"/>
      <c r="DX331" s="310"/>
      <c r="DY331" s="310"/>
      <c r="DZ331" s="309"/>
      <c r="EA331" s="311"/>
      <c r="EB331" s="307"/>
      <c r="EC331" s="308"/>
      <c r="ED331" s="309"/>
      <c r="EE331" s="309"/>
      <c r="EF331" s="310"/>
      <c r="EG331" s="310"/>
      <c r="EH331" s="309"/>
      <c r="EI331" s="311"/>
      <c r="EJ331" s="307"/>
      <c r="EK331" s="308"/>
      <c r="EL331" s="309"/>
      <c r="EM331" s="309"/>
      <c r="EN331" s="310"/>
      <c r="EO331" s="310"/>
      <c r="EP331" s="309"/>
      <c r="EQ331" s="311"/>
      <c r="ER331" s="307"/>
      <c r="ES331" s="308"/>
      <c r="ET331" s="309"/>
      <c r="EU331" s="309"/>
      <c r="EV331" s="310"/>
      <c r="EW331" s="310"/>
      <c r="EX331" s="309"/>
      <c r="EY331" s="311"/>
      <c r="EZ331" s="307"/>
      <c r="FA331" s="308"/>
      <c r="FB331" s="309"/>
      <c r="FC331" s="309"/>
      <c r="FD331" s="310"/>
      <c r="FE331" s="310"/>
      <c r="FF331" s="309"/>
      <c r="FG331" s="311"/>
      <c r="FH331" s="307"/>
      <c r="FI331" s="308"/>
      <c r="FJ331" s="309"/>
      <c r="FK331" s="309"/>
      <c r="FL331" s="310"/>
      <c r="FM331" s="310"/>
      <c r="FN331" s="309"/>
      <c r="FO331" s="311"/>
      <c r="FP331" s="307"/>
      <c r="FQ331" s="308"/>
      <c r="FR331" s="309"/>
      <c r="FS331" s="309"/>
      <c r="FT331" s="310"/>
      <c r="FU331" s="310"/>
      <c r="FV331" s="309"/>
      <c r="FW331" s="311"/>
      <c r="FX331" s="307"/>
      <c r="FY331" s="308"/>
      <c r="FZ331" s="309"/>
      <c r="GA331" s="309"/>
      <c r="GB331" s="310"/>
      <c r="GC331" s="310"/>
      <c r="GD331" s="309"/>
      <c r="GE331" s="311"/>
      <c r="GF331" s="307"/>
      <c r="GG331" s="308"/>
      <c r="GH331" s="309"/>
      <c r="GI331" s="309"/>
      <c r="GJ331" s="310"/>
      <c r="GK331" s="310"/>
      <c r="GL331" s="309"/>
      <c r="GM331" s="311"/>
      <c r="GN331" s="307"/>
      <c r="GO331" s="308"/>
      <c r="GP331" s="309"/>
      <c r="GQ331" s="309"/>
      <c r="GR331" s="310"/>
      <c r="GS331" s="310"/>
      <c r="GT331" s="309"/>
      <c r="GU331" s="311"/>
      <c r="GV331" s="307"/>
      <c r="GW331" s="308"/>
      <c r="GX331" s="309"/>
      <c r="GY331" s="309"/>
      <c r="GZ331" s="310"/>
      <c r="HA331" s="310"/>
      <c r="HB331" s="309"/>
      <c r="HC331" s="311"/>
      <c r="HD331" s="307"/>
      <c r="HE331" s="308"/>
      <c r="HF331" s="309"/>
      <c r="HG331" s="309"/>
      <c r="HH331" s="310"/>
      <c r="HI331" s="310"/>
      <c r="HJ331" s="309"/>
      <c r="HK331" s="311"/>
      <c r="HL331" s="307"/>
      <c r="HM331" s="308"/>
      <c r="HN331" s="309"/>
      <c r="HO331" s="309"/>
      <c r="HP331" s="310"/>
      <c r="HQ331" s="310"/>
      <c r="HR331" s="309"/>
      <c r="HS331" s="311"/>
      <c r="HT331" s="307"/>
      <c r="HU331" s="308"/>
      <c r="HV331" s="309"/>
      <c r="HW331" s="309"/>
      <c r="HX331" s="310"/>
      <c r="HY331" s="310"/>
      <c r="HZ331" s="309"/>
      <c r="IA331" s="311"/>
      <c r="IB331" s="307"/>
      <c r="IC331" s="308"/>
      <c r="ID331" s="309"/>
      <c r="IE331" s="309"/>
      <c r="IF331" s="310"/>
      <c r="IG331" s="310"/>
      <c r="IH331" s="309"/>
      <c r="II331" s="311"/>
      <c r="IJ331" s="307"/>
      <c r="IK331" s="308"/>
      <c r="IL331" s="309"/>
      <c r="IM331" s="309"/>
      <c r="IN331" s="310"/>
      <c r="IO331" s="310"/>
      <c r="IP331" s="309"/>
      <c r="IQ331" s="311"/>
      <c r="IR331" s="307"/>
      <c r="IS331" s="308"/>
    </row>
    <row r="332" spans="1:253" s="306" customFormat="1" ht="15">
      <c r="A332" s="300"/>
      <c r="B332" s="380" t="s">
        <v>664</v>
      </c>
      <c r="C332" s="312"/>
      <c r="D332" s="409"/>
      <c r="E332" s="381"/>
      <c r="F332" s="381"/>
      <c r="G332" s="402"/>
      <c r="H332" s="326"/>
      <c r="I332" s="310"/>
      <c r="J332" s="327"/>
      <c r="K332" s="312"/>
      <c r="L332" s="307"/>
      <c r="M332" s="308"/>
      <c r="N332" s="309"/>
      <c r="O332" s="309"/>
      <c r="P332" s="310"/>
      <c r="Q332" s="310"/>
      <c r="R332" s="309"/>
      <c r="S332" s="311"/>
      <c r="T332" s="307"/>
      <c r="U332" s="308"/>
      <c r="V332" s="309"/>
      <c r="W332" s="309"/>
      <c r="X332" s="310"/>
      <c r="Y332" s="310"/>
      <c r="Z332" s="309"/>
      <c r="AA332" s="311"/>
      <c r="AB332" s="307"/>
      <c r="AC332" s="308"/>
      <c r="AD332" s="309"/>
      <c r="AE332" s="309"/>
      <c r="AF332" s="310"/>
      <c r="AG332" s="310"/>
      <c r="AH332" s="309"/>
      <c r="AI332" s="311"/>
      <c r="AJ332" s="307"/>
      <c r="AK332" s="308"/>
      <c r="AL332" s="309"/>
      <c r="AM332" s="309"/>
      <c r="AN332" s="310"/>
      <c r="AO332" s="310"/>
      <c r="AP332" s="309"/>
      <c r="AQ332" s="311"/>
      <c r="AR332" s="307"/>
      <c r="AS332" s="308"/>
      <c r="AT332" s="309"/>
      <c r="AU332" s="309"/>
      <c r="AV332" s="310"/>
      <c r="AW332" s="310"/>
      <c r="AX332" s="309"/>
      <c r="AY332" s="311"/>
      <c r="AZ332" s="307"/>
      <c r="BA332" s="308"/>
      <c r="BB332" s="309"/>
      <c r="BC332" s="309"/>
      <c r="BD332" s="310"/>
      <c r="BE332" s="310"/>
      <c r="BF332" s="309"/>
      <c r="BG332" s="311"/>
      <c r="BH332" s="307"/>
      <c r="BI332" s="308"/>
      <c r="BJ332" s="309"/>
      <c r="BK332" s="309"/>
      <c r="BL332" s="310"/>
      <c r="BM332" s="310"/>
      <c r="BN332" s="309"/>
      <c r="BO332" s="311"/>
      <c r="BP332" s="307"/>
      <c r="BQ332" s="308"/>
      <c r="BR332" s="309"/>
      <c r="BS332" s="309"/>
      <c r="BT332" s="310"/>
      <c r="BU332" s="310"/>
      <c r="BV332" s="309"/>
      <c r="BW332" s="311"/>
      <c r="BX332" s="307"/>
      <c r="BY332" s="308"/>
      <c r="BZ332" s="309"/>
      <c r="CA332" s="309"/>
      <c r="CB332" s="310"/>
      <c r="CC332" s="310"/>
      <c r="CD332" s="309"/>
      <c r="CE332" s="311"/>
      <c r="CF332" s="307"/>
      <c r="CG332" s="308"/>
      <c r="CH332" s="309"/>
      <c r="CI332" s="309"/>
      <c r="CJ332" s="310"/>
      <c r="CK332" s="310"/>
      <c r="CL332" s="309"/>
      <c r="CM332" s="311"/>
      <c r="CN332" s="307"/>
      <c r="CO332" s="308"/>
      <c r="CP332" s="309"/>
      <c r="CQ332" s="309"/>
      <c r="CR332" s="310"/>
      <c r="CS332" s="310"/>
      <c r="CT332" s="309"/>
      <c r="CU332" s="311"/>
      <c r="CV332" s="307"/>
      <c r="CW332" s="308"/>
      <c r="CX332" s="309"/>
      <c r="CY332" s="309"/>
      <c r="CZ332" s="310"/>
      <c r="DA332" s="310"/>
      <c r="DB332" s="309"/>
      <c r="DC332" s="311"/>
      <c r="DD332" s="307"/>
      <c r="DE332" s="308"/>
      <c r="DF332" s="309"/>
      <c r="DG332" s="309"/>
      <c r="DH332" s="310"/>
      <c r="DI332" s="310"/>
      <c r="DJ332" s="309"/>
      <c r="DK332" s="311"/>
      <c r="DL332" s="307"/>
      <c r="DM332" s="308"/>
      <c r="DN332" s="309"/>
      <c r="DO332" s="309"/>
      <c r="DP332" s="310"/>
      <c r="DQ332" s="310"/>
      <c r="DR332" s="309"/>
      <c r="DS332" s="311"/>
      <c r="DT332" s="307"/>
      <c r="DU332" s="308"/>
      <c r="DV332" s="309"/>
      <c r="DW332" s="309"/>
      <c r="DX332" s="310"/>
      <c r="DY332" s="310"/>
      <c r="DZ332" s="309"/>
      <c r="EA332" s="311"/>
      <c r="EB332" s="307"/>
      <c r="EC332" s="308"/>
      <c r="ED332" s="309"/>
      <c r="EE332" s="309"/>
      <c r="EF332" s="310"/>
      <c r="EG332" s="310"/>
      <c r="EH332" s="309"/>
      <c r="EI332" s="311"/>
      <c r="EJ332" s="307"/>
      <c r="EK332" s="308"/>
      <c r="EL332" s="309"/>
      <c r="EM332" s="309"/>
      <c r="EN332" s="310"/>
      <c r="EO332" s="310"/>
      <c r="EP332" s="309"/>
      <c r="EQ332" s="311"/>
      <c r="ER332" s="307"/>
      <c r="ES332" s="308"/>
      <c r="ET332" s="309"/>
      <c r="EU332" s="309"/>
      <c r="EV332" s="310"/>
      <c r="EW332" s="310"/>
      <c r="EX332" s="309"/>
      <c r="EY332" s="311"/>
      <c r="EZ332" s="307"/>
      <c r="FA332" s="308"/>
      <c r="FB332" s="309"/>
      <c r="FC332" s="309"/>
      <c r="FD332" s="310"/>
      <c r="FE332" s="310"/>
      <c r="FF332" s="309"/>
      <c r="FG332" s="311"/>
      <c r="FH332" s="307"/>
      <c r="FI332" s="308"/>
      <c r="FJ332" s="309"/>
      <c r="FK332" s="309"/>
      <c r="FL332" s="310"/>
      <c r="FM332" s="310"/>
      <c r="FN332" s="309"/>
      <c r="FO332" s="311"/>
      <c r="FP332" s="307"/>
      <c r="FQ332" s="308"/>
      <c r="FR332" s="309"/>
      <c r="FS332" s="309"/>
      <c r="FT332" s="310"/>
      <c r="FU332" s="310"/>
      <c r="FV332" s="309"/>
      <c r="FW332" s="311"/>
      <c r="FX332" s="307"/>
      <c r="FY332" s="308"/>
      <c r="FZ332" s="309"/>
      <c r="GA332" s="309"/>
      <c r="GB332" s="310"/>
      <c r="GC332" s="310"/>
      <c r="GD332" s="309"/>
      <c r="GE332" s="311"/>
      <c r="GF332" s="307"/>
      <c r="GG332" s="308"/>
      <c r="GH332" s="309"/>
      <c r="GI332" s="309"/>
      <c r="GJ332" s="310"/>
      <c r="GK332" s="310"/>
      <c r="GL332" s="309"/>
      <c r="GM332" s="311"/>
      <c r="GN332" s="307"/>
      <c r="GO332" s="308"/>
      <c r="GP332" s="309"/>
      <c r="GQ332" s="309"/>
      <c r="GR332" s="310"/>
      <c r="GS332" s="310"/>
      <c r="GT332" s="309"/>
      <c r="GU332" s="311"/>
      <c r="GV332" s="307"/>
      <c r="GW332" s="308"/>
      <c r="GX332" s="309"/>
      <c r="GY332" s="309"/>
      <c r="GZ332" s="310"/>
      <c r="HA332" s="310"/>
      <c r="HB332" s="309"/>
      <c r="HC332" s="311"/>
      <c r="HD332" s="307"/>
      <c r="HE332" s="308"/>
      <c r="HF332" s="309"/>
      <c r="HG332" s="309"/>
      <c r="HH332" s="310"/>
      <c r="HI332" s="310"/>
      <c r="HJ332" s="309"/>
      <c r="HK332" s="311"/>
      <c r="HL332" s="307"/>
      <c r="HM332" s="308"/>
      <c r="HN332" s="309"/>
      <c r="HO332" s="309"/>
      <c r="HP332" s="310"/>
      <c r="HQ332" s="310"/>
      <c r="HR332" s="309"/>
      <c r="HS332" s="311"/>
      <c r="HT332" s="307"/>
      <c r="HU332" s="308"/>
      <c r="HV332" s="309"/>
      <c r="HW332" s="309"/>
      <c r="HX332" s="310"/>
      <c r="HY332" s="310"/>
      <c r="HZ332" s="309"/>
      <c r="IA332" s="311"/>
      <c r="IB332" s="307"/>
      <c r="IC332" s="308"/>
      <c r="ID332" s="309"/>
      <c r="IE332" s="309"/>
      <c r="IF332" s="310"/>
      <c r="IG332" s="310"/>
      <c r="IH332" s="309"/>
      <c r="II332" s="311"/>
      <c r="IJ332" s="307"/>
      <c r="IK332" s="308"/>
      <c r="IL332" s="309"/>
      <c r="IM332" s="309"/>
      <c r="IN332" s="310"/>
      <c r="IO332" s="310"/>
      <c r="IP332" s="309"/>
      <c r="IQ332" s="311"/>
      <c r="IR332" s="307"/>
      <c r="IS332" s="308"/>
    </row>
    <row r="333" spans="1:253" s="306" customFormat="1" ht="38.25">
      <c r="A333" s="300"/>
      <c r="B333" s="380" t="s">
        <v>665</v>
      </c>
      <c r="C333" s="302" t="s">
        <v>459</v>
      </c>
      <c r="D333" s="409">
        <f>(26.9+4.95+1.2*3+16.61*3+28.67*2+5.1*2)*2.2+(1.9*3+1.55*3+1.6+1.9*2+3.5+3.8*2+3.65*2+3.8+3*2+3.15*4+1.35+1.5*2+2.23*3)*2*0.9+(11.45+11.02*2)*2.5</f>
        <v>541.591</v>
      </c>
      <c r="E333" s="381"/>
      <c r="F333" s="381"/>
      <c r="G333" s="402"/>
      <c r="H333" s="326"/>
      <c r="I333" s="310"/>
      <c r="J333" s="327"/>
      <c r="K333" s="312"/>
      <c r="L333" s="307"/>
      <c r="M333" s="308"/>
      <c r="N333" s="309"/>
      <c r="O333" s="309"/>
      <c r="P333" s="310"/>
      <c r="Q333" s="310"/>
      <c r="R333" s="309"/>
      <c r="S333" s="311"/>
      <c r="T333" s="307"/>
      <c r="U333" s="308"/>
      <c r="V333" s="309"/>
      <c r="W333" s="309"/>
      <c r="X333" s="310"/>
      <c r="Y333" s="310"/>
      <c r="Z333" s="309"/>
      <c r="AA333" s="311"/>
      <c r="AB333" s="307"/>
      <c r="AC333" s="308"/>
      <c r="AD333" s="309"/>
      <c r="AE333" s="309"/>
      <c r="AF333" s="310"/>
      <c r="AG333" s="310"/>
      <c r="AH333" s="309"/>
      <c r="AI333" s="311"/>
      <c r="AJ333" s="307"/>
      <c r="AK333" s="308"/>
      <c r="AL333" s="309"/>
      <c r="AM333" s="309"/>
      <c r="AN333" s="310"/>
      <c r="AO333" s="310"/>
      <c r="AP333" s="309"/>
      <c r="AQ333" s="311"/>
      <c r="AR333" s="307"/>
      <c r="AS333" s="308"/>
      <c r="AT333" s="309"/>
      <c r="AU333" s="309"/>
      <c r="AV333" s="310"/>
      <c r="AW333" s="310"/>
      <c r="AX333" s="309"/>
      <c r="AY333" s="311"/>
      <c r="AZ333" s="307"/>
      <c r="BA333" s="308"/>
      <c r="BB333" s="309"/>
      <c r="BC333" s="309"/>
      <c r="BD333" s="310"/>
      <c r="BE333" s="310"/>
      <c r="BF333" s="309"/>
      <c r="BG333" s="311"/>
      <c r="BH333" s="307"/>
      <c r="BI333" s="308"/>
      <c r="BJ333" s="309"/>
      <c r="BK333" s="309"/>
      <c r="BL333" s="310"/>
      <c r="BM333" s="310"/>
      <c r="BN333" s="309"/>
      <c r="BO333" s="311"/>
      <c r="BP333" s="307"/>
      <c r="BQ333" s="308"/>
      <c r="BR333" s="309"/>
      <c r="BS333" s="309"/>
      <c r="BT333" s="310"/>
      <c r="BU333" s="310"/>
      <c r="BV333" s="309"/>
      <c r="BW333" s="311"/>
      <c r="BX333" s="307"/>
      <c r="BY333" s="308"/>
      <c r="BZ333" s="309"/>
      <c r="CA333" s="309"/>
      <c r="CB333" s="310"/>
      <c r="CC333" s="310"/>
      <c r="CD333" s="309"/>
      <c r="CE333" s="311"/>
      <c r="CF333" s="307"/>
      <c r="CG333" s="308"/>
      <c r="CH333" s="309"/>
      <c r="CI333" s="309"/>
      <c r="CJ333" s="310"/>
      <c r="CK333" s="310"/>
      <c r="CL333" s="309"/>
      <c r="CM333" s="311"/>
      <c r="CN333" s="307"/>
      <c r="CO333" s="308"/>
      <c r="CP333" s="309"/>
      <c r="CQ333" s="309"/>
      <c r="CR333" s="310"/>
      <c r="CS333" s="310"/>
      <c r="CT333" s="309"/>
      <c r="CU333" s="311"/>
      <c r="CV333" s="307"/>
      <c r="CW333" s="308"/>
      <c r="CX333" s="309"/>
      <c r="CY333" s="309"/>
      <c r="CZ333" s="310"/>
      <c r="DA333" s="310"/>
      <c r="DB333" s="309"/>
      <c r="DC333" s="311"/>
      <c r="DD333" s="307"/>
      <c r="DE333" s="308"/>
      <c r="DF333" s="309"/>
      <c r="DG333" s="309"/>
      <c r="DH333" s="310"/>
      <c r="DI333" s="310"/>
      <c r="DJ333" s="309"/>
      <c r="DK333" s="311"/>
      <c r="DL333" s="307"/>
      <c r="DM333" s="308"/>
      <c r="DN333" s="309"/>
      <c r="DO333" s="309"/>
      <c r="DP333" s="310"/>
      <c r="DQ333" s="310"/>
      <c r="DR333" s="309"/>
      <c r="DS333" s="311"/>
      <c r="DT333" s="307"/>
      <c r="DU333" s="308"/>
      <c r="DV333" s="309"/>
      <c r="DW333" s="309"/>
      <c r="DX333" s="310"/>
      <c r="DY333" s="310"/>
      <c r="DZ333" s="309"/>
      <c r="EA333" s="311"/>
      <c r="EB333" s="307"/>
      <c r="EC333" s="308"/>
      <c r="ED333" s="309"/>
      <c r="EE333" s="309"/>
      <c r="EF333" s="310"/>
      <c r="EG333" s="310"/>
      <c r="EH333" s="309"/>
      <c r="EI333" s="311"/>
      <c r="EJ333" s="307"/>
      <c r="EK333" s="308"/>
      <c r="EL333" s="309"/>
      <c r="EM333" s="309"/>
      <c r="EN333" s="310"/>
      <c r="EO333" s="310"/>
      <c r="EP333" s="309"/>
      <c r="EQ333" s="311"/>
      <c r="ER333" s="307"/>
      <c r="ES333" s="308"/>
      <c r="ET333" s="309"/>
      <c r="EU333" s="309"/>
      <c r="EV333" s="310"/>
      <c r="EW333" s="310"/>
      <c r="EX333" s="309"/>
      <c r="EY333" s="311"/>
      <c r="EZ333" s="307"/>
      <c r="FA333" s="308"/>
      <c r="FB333" s="309"/>
      <c r="FC333" s="309"/>
      <c r="FD333" s="310"/>
      <c r="FE333" s="310"/>
      <c r="FF333" s="309"/>
      <c r="FG333" s="311"/>
      <c r="FH333" s="307"/>
      <c r="FI333" s="308"/>
      <c r="FJ333" s="309"/>
      <c r="FK333" s="309"/>
      <c r="FL333" s="310"/>
      <c r="FM333" s="310"/>
      <c r="FN333" s="309"/>
      <c r="FO333" s="311"/>
      <c r="FP333" s="307"/>
      <c r="FQ333" s="308"/>
      <c r="FR333" s="309"/>
      <c r="FS333" s="309"/>
      <c r="FT333" s="310"/>
      <c r="FU333" s="310"/>
      <c r="FV333" s="309"/>
      <c r="FW333" s="311"/>
      <c r="FX333" s="307"/>
      <c r="FY333" s="308"/>
      <c r="FZ333" s="309"/>
      <c r="GA333" s="309"/>
      <c r="GB333" s="310"/>
      <c r="GC333" s="310"/>
      <c r="GD333" s="309"/>
      <c r="GE333" s="311"/>
      <c r="GF333" s="307"/>
      <c r="GG333" s="308"/>
      <c r="GH333" s="309"/>
      <c r="GI333" s="309"/>
      <c r="GJ333" s="310"/>
      <c r="GK333" s="310"/>
      <c r="GL333" s="309"/>
      <c r="GM333" s="311"/>
      <c r="GN333" s="307"/>
      <c r="GO333" s="308"/>
      <c r="GP333" s="309"/>
      <c r="GQ333" s="309"/>
      <c r="GR333" s="310"/>
      <c r="GS333" s="310"/>
      <c r="GT333" s="309"/>
      <c r="GU333" s="311"/>
      <c r="GV333" s="307"/>
      <c r="GW333" s="308"/>
      <c r="GX333" s="309"/>
      <c r="GY333" s="309"/>
      <c r="GZ333" s="310"/>
      <c r="HA333" s="310"/>
      <c r="HB333" s="309"/>
      <c r="HC333" s="311"/>
      <c r="HD333" s="307"/>
      <c r="HE333" s="308"/>
      <c r="HF333" s="309"/>
      <c r="HG333" s="309"/>
      <c r="HH333" s="310"/>
      <c r="HI333" s="310"/>
      <c r="HJ333" s="309"/>
      <c r="HK333" s="311"/>
      <c r="HL333" s="307"/>
      <c r="HM333" s="308"/>
      <c r="HN333" s="309"/>
      <c r="HO333" s="309"/>
      <c r="HP333" s="310"/>
      <c r="HQ333" s="310"/>
      <c r="HR333" s="309"/>
      <c r="HS333" s="311"/>
      <c r="HT333" s="307"/>
      <c r="HU333" s="308"/>
      <c r="HV333" s="309"/>
      <c r="HW333" s="309"/>
      <c r="HX333" s="310"/>
      <c r="HY333" s="310"/>
      <c r="HZ333" s="309"/>
      <c r="IA333" s="311"/>
      <c r="IB333" s="307"/>
      <c r="IC333" s="308"/>
      <c r="ID333" s="309"/>
      <c r="IE333" s="309"/>
      <c r="IF333" s="310"/>
      <c r="IG333" s="310"/>
      <c r="IH333" s="309"/>
      <c r="II333" s="311"/>
      <c r="IJ333" s="307"/>
      <c r="IK333" s="308"/>
      <c r="IL333" s="309"/>
      <c r="IM333" s="309"/>
      <c r="IN333" s="310"/>
      <c r="IO333" s="310"/>
      <c r="IP333" s="309"/>
      <c r="IQ333" s="311"/>
      <c r="IR333" s="307"/>
      <c r="IS333" s="308"/>
    </row>
    <row r="334" spans="1:253" s="306" customFormat="1" ht="15">
      <c r="A334" s="300"/>
      <c r="B334" s="380" t="s">
        <v>666</v>
      </c>
      <c r="C334" s="302"/>
      <c r="D334" s="409"/>
      <c r="E334" s="381"/>
      <c r="F334" s="381"/>
      <c r="G334" s="402"/>
      <c r="H334" s="326"/>
      <c r="I334" s="310"/>
      <c r="J334" s="327"/>
      <c r="K334" s="312"/>
      <c r="L334" s="307"/>
      <c r="M334" s="308"/>
      <c r="N334" s="309"/>
      <c r="O334" s="309"/>
      <c r="P334" s="310"/>
      <c r="Q334" s="310"/>
      <c r="R334" s="309"/>
      <c r="S334" s="311"/>
      <c r="T334" s="307"/>
      <c r="U334" s="308"/>
      <c r="V334" s="309"/>
      <c r="W334" s="309"/>
      <c r="X334" s="310"/>
      <c r="Y334" s="310"/>
      <c r="Z334" s="309"/>
      <c r="AA334" s="311"/>
      <c r="AB334" s="307"/>
      <c r="AC334" s="308"/>
      <c r="AD334" s="309"/>
      <c r="AE334" s="309"/>
      <c r="AF334" s="310"/>
      <c r="AG334" s="310"/>
      <c r="AH334" s="309"/>
      <c r="AI334" s="311"/>
      <c r="AJ334" s="307"/>
      <c r="AK334" s="308"/>
      <c r="AL334" s="309"/>
      <c r="AM334" s="309"/>
      <c r="AN334" s="310"/>
      <c r="AO334" s="310"/>
      <c r="AP334" s="309"/>
      <c r="AQ334" s="311"/>
      <c r="AR334" s="307"/>
      <c r="AS334" s="308"/>
      <c r="AT334" s="309"/>
      <c r="AU334" s="309"/>
      <c r="AV334" s="310"/>
      <c r="AW334" s="310"/>
      <c r="AX334" s="309"/>
      <c r="AY334" s="311"/>
      <c r="AZ334" s="307"/>
      <c r="BA334" s="308"/>
      <c r="BB334" s="309"/>
      <c r="BC334" s="309"/>
      <c r="BD334" s="310"/>
      <c r="BE334" s="310"/>
      <c r="BF334" s="309"/>
      <c r="BG334" s="311"/>
      <c r="BH334" s="307"/>
      <c r="BI334" s="308"/>
      <c r="BJ334" s="309"/>
      <c r="BK334" s="309"/>
      <c r="BL334" s="310"/>
      <c r="BM334" s="310"/>
      <c r="BN334" s="309"/>
      <c r="BO334" s="311"/>
      <c r="BP334" s="307"/>
      <c r="BQ334" s="308"/>
      <c r="BR334" s="309"/>
      <c r="BS334" s="309"/>
      <c r="BT334" s="310"/>
      <c r="BU334" s="310"/>
      <c r="BV334" s="309"/>
      <c r="BW334" s="311"/>
      <c r="BX334" s="307"/>
      <c r="BY334" s="308"/>
      <c r="BZ334" s="309"/>
      <c r="CA334" s="309"/>
      <c r="CB334" s="310"/>
      <c r="CC334" s="310"/>
      <c r="CD334" s="309"/>
      <c r="CE334" s="311"/>
      <c r="CF334" s="307"/>
      <c r="CG334" s="308"/>
      <c r="CH334" s="309"/>
      <c r="CI334" s="309"/>
      <c r="CJ334" s="310"/>
      <c r="CK334" s="310"/>
      <c r="CL334" s="309"/>
      <c r="CM334" s="311"/>
      <c r="CN334" s="307"/>
      <c r="CO334" s="308"/>
      <c r="CP334" s="309"/>
      <c r="CQ334" s="309"/>
      <c r="CR334" s="310"/>
      <c r="CS334" s="310"/>
      <c r="CT334" s="309"/>
      <c r="CU334" s="311"/>
      <c r="CV334" s="307"/>
      <c r="CW334" s="308"/>
      <c r="CX334" s="309"/>
      <c r="CY334" s="309"/>
      <c r="CZ334" s="310"/>
      <c r="DA334" s="310"/>
      <c r="DB334" s="309"/>
      <c r="DC334" s="311"/>
      <c r="DD334" s="307"/>
      <c r="DE334" s="308"/>
      <c r="DF334" s="309"/>
      <c r="DG334" s="309"/>
      <c r="DH334" s="310"/>
      <c r="DI334" s="310"/>
      <c r="DJ334" s="309"/>
      <c r="DK334" s="311"/>
      <c r="DL334" s="307"/>
      <c r="DM334" s="308"/>
      <c r="DN334" s="309"/>
      <c r="DO334" s="309"/>
      <c r="DP334" s="310"/>
      <c r="DQ334" s="310"/>
      <c r="DR334" s="309"/>
      <c r="DS334" s="311"/>
      <c r="DT334" s="307"/>
      <c r="DU334" s="308"/>
      <c r="DV334" s="309"/>
      <c r="DW334" s="309"/>
      <c r="DX334" s="310"/>
      <c r="DY334" s="310"/>
      <c r="DZ334" s="309"/>
      <c r="EA334" s="311"/>
      <c r="EB334" s="307"/>
      <c r="EC334" s="308"/>
      <c r="ED334" s="309"/>
      <c r="EE334" s="309"/>
      <c r="EF334" s="310"/>
      <c r="EG334" s="310"/>
      <c r="EH334" s="309"/>
      <c r="EI334" s="311"/>
      <c r="EJ334" s="307"/>
      <c r="EK334" s="308"/>
      <c r="EL334" s="309"/>
      <c r="EM334" s="309"/>
      <c r="EN334" s="310"/>
      <c r="EO334" s="310"/>
      <c r="EP334" s="309"/>
      <c r="EQ334" s="311"/>
      <c r="ER334" s="307"/>
      <c r="ES334" s="308"/>
      <c r="ET334" s="309"/>
      <c r="EU334" s="309"/>
      <c r="EV334" s="310"/>
      <c r="EW334" s="310"/>
      <c r="EX334" s="309"/>
      <c r="EY334" s="311"/>
      <c r="EZ334" s="307"/>
      <c r="FA334" s="308"/>
      <c r="FB334" s="309"/>
      <c r="FC334" s="309"/>
      <c r="FD334" s="310"/>
      <c r="FE334" s="310"/>
      <c r="FF334" s="309"/>
      <c r="FG334" s="311"/>
      <c r="FH334" s="307"/>
      <c r="FI334" s="308"/>
      <c r="FJ334" s="309"/>
      <c r="FK334" s="309"/>
      <c r="FL334" s="310"/>
      <c r="FM334" s="310"/>
      <c r="FN334" s="309"/>
      <c r="FO334" s="311"/>
      <c r="FP334" s="307"/>
      <c r="FQ334" s="308"/>
      <c r="FR334" s="309"/>
      <c r="FS334" s="309"/>
      <c r="FT334" s="310"/>
      <c r="FU334" s="310"/>
      <c r="FV334" s="309"/>
      <c r="FW334" s="311"/>
      <c r="FX334" s="307"/>
      <c r="FY334" s="308"/>
      <c r="FZ334" s="309"/>
      <c r="GA334" s="309"/>
      <c r="GB334" s="310"/>
      <c r="GC334" s="310"/>
      <c r="GD334" s="309"/>
      <c r="GE334" s="311"/>
      <c r="GF334" s="307"/>
      <c r="GG334" s="308"/>
      <c r="GH334" s="309"/>
      <c r="GI334" s="309"/>
      <c r="GJ334" s="310"/>
      <c r="GK334" s="310"/>
      <c r="GL334" s="309"/>
      <c r="GM334" s="311"/>
      <c r="GN334" s="307"/>
      <c r="GO334" s="308"/>
      <c r="GP334" s="309"/>
      <c r="GQ334" s="309"/>
      <c r="GR334" s="310"/>
      <c r="GS334" s="310"/>
      <c r="GT334" s="309"/>
      <c r="GU334" s="311"/>
      <c r="GV334" s="307"/>
      <c r="GW334" s="308"/>
      <c r="GX334" s="309"/>
      <c r="GY334" s="309"/>
      <c r="GZ334" s="310"/>
      <c r="HA334" s="310"/>
      <c r="HB334" s="309"/>
      <c r="HC334" s="311"/>
      <c r="HD334" s="307"/>
      <c r="HE334" s="308"/>
      <c r="HF334" s="309"/>
      <c r="HG334" s="309"/>
      <c r="HH334" s="310"/>
      <c r="HI334" s="310"/>
      <c r="HJ334" s="309"/>
      <c r="HK334" s="311"/>
      <c r="HL334" s="307"/>
      <c r="HM334" s="308"/>
      <c r="HN334" s="309"/>
      <c r="HO334" s="309"/>
      <c r="HP334" s="310"/>
      <c r="HQ334" s="310"/>
      <c r="HR334" s="309"/>
      <c r="HS334" s="311"/>
      <c r="HT334" s="307"/>
      <c r="HU334" s="308"/>
      <c r="HV334" s="309"/>
      <c r="HW334" s="309"/>
      <c r="HX334" s="310"/>
      <c r="HY334" s="310"/>
      <c r="HZ334" s="309"/>
      <c r="IA334" s="311"/>
      <c r="IB334" s="307"/>
      <c r="IC334" s="308"/>
      <c r="ID334" s="309"/>
      <c r="IE334" s="309"/>
      <c r="IF334" s="310"/>
      <c r="IG334" s="310"/>
      <c r="IH334" s="309"/>
      <c r="II334" s="311"/>
      <c r="IJ334" s="307"/>
      <c r="IK334" s="308"/>
      <c r="IL334" s="309"/>
      <c r="IM334" s="309"/>
      <c r="IN334" s="310"/>
      <c r="IO334" s="310"/>
      <c r="IP334" s="309"/>
      <c r="IQ334" s="311"/>
      <c r="IR334" s="307"/>
      <c r="IS334" s="308"/>
    </row>
    <row r="335" spans="1:253" s="306" customFormat="1" ht="38.25">
      <c r="A335" s="300"/>
      <c r="B335" s="380" t="s">
        <v>667</v>
      </c>
      <c r="C335" s="302" t="s">
        <v>459</v>
      </c>
      <c r="D335" s="409">
        <f>(30.1+29.6*2+50.83+22.3+18.79+29.2+29.28)*4+(6.15*2+4+4.75+1.3*2+4.68+6.9*2+5.6+7.9)*4*2</f>
        <v>1403.84</v>
      </c>
      <c r="E335" s="381"/>
      <c r="F335" s="381"/>
      <c r="G335" s="402"/>
      <c r="H335" s="326"/>
      <c r="I335" s="310"/>
      <c r="J335" s="327"/>
      <c r="K335" s="312"/>
      <c r="L335" s="307"/>
      <c r="M335" s="308"/>
      <c r="N335" s="309"/>
      <c r="O335" s="309"/>
      <c r="P335" s="310"/>
      <c r="Q335" s="310"/>
      <c r="R335" s="309"/>
      <c r="S335" s="311"/>
      <c r="T335" s="307"/>
      <c r="U335" s="308"/>
      <c r="V335" s="309"/>
      <c r="W335" s="309"/>
      <c r="X335" s="310"/>
      <c r="Y335" s="310"/>
      <c r="Z335" s="309"/>
      <c r="AA335" s="311"/>
      <c r="AB335" s="307"/>
      <c r="AC335" s="308"/>
      <c r="AD335" s="309"/>
      <c r="AE335" s="309"/>
      <c r="AF335" s="310"/>
      <c r="AG335" s="310"/>
      <c r="AH335" s="309"/>
      <c r="AI335" s="311"/>
      <c r="AJ335" s="307"/>
      <c r="AK335" s="308"/>
      <c r="AL335" s="309"/>
      <c r="AM335" s="309"/>
      <c r="AN335" s="310"/>
      <c r="AO335" s="310"/>
      <c r="AP335" s="309"/>
      <c r="AQ335" s="311"/>
      <c r="AR335" s="307"/>
      <c r="AS335" s="308"/>
      <c r="AT335" s="309"/>
      <c r="AU335" s="309"/>
      <c r="AV335" s="310"/>
      <c r="AW335" s="310"/>
      <c r="AX335" s="309"/>
      <c r="AY335" s="311"/>
      <c r="AZ335" s="307"/>
      <c r="BA335" s="308"/>
      <c r="BB335" s="309"/>
      <c r="BC335" s="309"/>
      <c r="BD335" s="310"/>
      <c r="BE335" s="310"/>
      <c r="BF335" s="309"/>
      <c r="BG335" s="311"/>
      <c r="BH335" s="307"/>
      <c r="BI335" s="308"/>
      <c r="BJ335" s="309"/>
      <c r="BK335" s="309"/>
      <c r="BL335" s="310"/>
      <c r="BM335" s="310"/>
      <c r="BN335" s="309"/>
      <c r="BO335" s="311"/>
      <c r="BP335" s="307"/>
      <c r="BQ335" s="308"/>
      <c r="BR335" s="309"/>
      <c r="BS335" s="309"/>
      <c r="BT335" s="310"/>
      <c r="BU335" s="310"/>
      <c r="BV335" s="309"/>
      <c r="BW335" s="311"/>
      <c r="BX335" s="307"/>
      <c r="BY335" s="308"/>
      <c r="BZ335" s="309"/>
      <c r="CA335" s="309"/>
      <c r="CB335" s="310"/>
      <c r="CC335" s="310"/>
      <c r="CD335" s="309"/>
      <c r="CE335" s="311"/>
      <c r="CF335" s="307"/>
      <c r="CG335" s="308"/>
      <c r="CH335" s="309"/>
      <c r="CI335" s="309"/>
      <c r="CJ335" s="310"/>
      <c r="CK335" s="310"/>
      <c r="CL335" s="309"/>
      <c r="CM335" s="311"/>
      <c r="CN335" s="307"/>
      <c r="CO335" s="308"/>
      <c r="CP335" s="309"/>
      <c r="CQ335" s="309"/>
      <c r="CR335" s="310"/>
      <c r="CS335" s="310"/>
      <c r="CT335" s="309"/>
      <c r="CU335" s="311"/>
      <c r="CV335" s="307"/>
      <c r="CW335" s="308"/>
      <c r="CX335" s="309"/>
      <c r="CY335" s="309"/>
      <c r="CZ335" s="310"/>
      <c r="DA335" s="310"/>
      <c r="DB335" s="309"/>
      <c r="DC335" s="311"/>
      <c r="DD335" s="307"/>
      <c r="DE335" s="308"/>
      <c r="DF335" s="309"/>
      <c r="DG335" s="309"/>
      <c r="DH335" s="310"/>
      <c r="DI335" s="310"/>
      <c r="DJ335" s="309"/>
      <c r="DK335" s="311"/>
      <c r="DL335" s="307"/>
      <c r="DM335" s="308"/>
      <c r="DN335" s="309"/>
      <c r="DO335" s="309"/>
      <c r="DP335" s="310"/>
      <c r="DQ335" s="310"/>
      <c r="DR335" s="309"/>
      <c r="DS335" s="311"/>
      <c r="DT335" s="307"/>
      <c r="DU335" s="308"/>
      <c r="DV335" s="309"/>
      <c r="DW335" s="309"/>
      <c r="DX335" s="310"/>
      <c r="DY335" s="310"/>
      <c r="DZ335" s="309"/>
      <c r="EA335" s="311"/>
      <c r="EB335" s="307"/>
      <c r="EC335" s="308"/>
      <c r="ED335" s="309"/>
      <c r="EE335" s="309"/>
      <c r="EF335" s="310"/>
      <c r="EG335" s="310"/>
      <c r="EH335" s="309"/>
      <c r="EI335" s="311"/>
      <c r="EJ335" s="307"/>
      <c r="EK335" s="308"/>
      <c r="EL335" s="309"/>
      <c r="EM335" s="309"/>
      <c r="EN335" s="310"/>
      <c r="EO335" s="310"/>
      <c r="EP335" s="309"/>
      <c r="EQ335" s="311"/>
      <c r="ER335" s="307"/>
      <c r="ES335" s="308"/>
      <c r="ET335" s="309"/>
      <c r="EU335" s="309"/>
      <c r="EV335" s="310"/>
      <c r="EW335" s="310"/>
      <c r="EX335" s="309"/>
      <c r="EY335" s="311"/>
      <c r="EZ335" s="307"/>
      <c r="FA335" s="308"/>
      <c r="FB335" s="309"/>
      <c r="FC335" s="309"/>
      <c r="FD335" s="310"/>
      <c r="FE335" s="310"/>
      <c r="FF335" s="309"/>
      <c r="FG335" s="311"/>
      <c r="FH335" s="307"/>
      <c r="FI335" s="308"/>
      <c r="FJ335" s="309"/>
      <c r="FK335" s="309"/>
      <c r="FL335" s="310"/>
      <c r="FM335" s="310"/>
      <c r="FN335" s="309"/>
      <c r="FO335" s="311"/>
      <c r="FP335" s="307"/>
      <c r="FQ335" s="308"/>
      <c r="FR335" s="309"/>
      <c r="FS335" s="309"/>
      <c r="FT335" s="310"/>
      <c r="FU335" s="310"/>
      <c r="FV335" s="309"/>
      <c r="FW335" s="311"/>
      <c r="FX335" s="307"/>
      <c r="FY335" s="308"/>
      <c r="FZ335" s="309"/>
      <c r="GA335" s="309"/>
      <c r="GB335" s="310"/>
      <c r="GC335" s="310"/>
      <c r="GD335" s="309"/>
      <c r="GE335" s="311"/>
      <c r="GF335" s="307"/>
      <c r="GG335" s="308"/>
      <c r="GH335" s="309"/>
      <c r="GI335" s="309"/>
      <c r="GJ335" s="310"/>
      <c r="GK335" s="310"/>
      <c r="GL335" s="309"/>
      <c r="GM335" s="311"/>
      <c r="GN335" s="307"/>
      <c r="GO335" s="308"/>
      <c r="GP335" s="309"/>
      <c r="GQ335" s="309"/>
      <c r="GR335" s="310"/>
      <c r="GS335" s="310"/>
      <c r="GT335" s="309"/>
      <c r="GU335" s="311"/>
      <c r="GV335" s="307"/>
      <c r="GW335" s="308"/>
      <c r="GX335" s="309"/>
      <c r="GY335" s="309"/>
      <c r="GZ335" s="310"/>
      <c r="HA335" s="310"/>
      <c r="HB335" s="309"/>
      <c r="HC335" s="311"/>
      <c r="HD335" s="307"/>
      <c r="HE335" s="308"/>
      <c r="HF335" s="309"/>
      <c r="HG335" s="309"/>
      <c r="HH335" s="310"/>
      <c r="HI335" s="310"/>
      <c r="HJ335" s="309"/>
      <c r="HK335" s="311"/>
      <c r="HL335" s="307"/>
      <c r="HM335" s="308"/>
      <c r="HN335" s="309"/>
      <c r="HO335" s="309"/>
      <c r="HP335" s="310"/>
      <c r="HQ335" s="310"/>
      <c r="HR335" s="309"/>
      <c r="HS335" s="311"/>
      <c r="HT335" s="307"/>
      <c r="HU335" s="308"/>
      <c r="HV335" s="309"/>
      <c r="HW335" s="309"/>
      <c r="HX335" s="310"/>
      <c r="HY335" s="310"/>
      <c r="HZ335" s="309"/>
      <c r="IA335" s="311"/>
      <c r="IB335" s="307"/>
      <c r="IC335" s="308"/>
      <c r="ID335" s="309"/>
      <c r="IE335" s="309"/>
      <c r="IF335" s="310"/>
      <c r="IG335" s="310"/>
      <c r="IH335" s="309"/>
      <c r="II335" s="311"/>
      <c r="IJ335" s="307"/>
      <c r="IK335" s="308"/>
      <c r="IL335" s="309"/>
      <c r="IM335" s="309"/>
      <c r="IN335" s="310"/>
      <c r="IO335" s="310"/>
      <c r="IP335" s="309"/>
      <c r="IQ335" s="311"/>
      <c r="IR335" s="307"/>
      <c r="IS335" s="308"/>
    </row>
    <row r="336" spans="1:253" s="306" customFormat="1" ht="51.75">
      <c r="A336" s="300"/>
      <c r="B336" s="358" t="s">
        <v>668</v>
      </c>
      <c r="C336" s="302" t="s">
        <v>459</v>
      </c>
      <c r="D336" s="394">
        <f>(22.3+19.8+46.91+49.9+21.1+18.51+45.46+19.46)*4+(6.3*2+4.91*2+11.37+7.05*2+5.45+7.9+6.25*2+4.85+8.04)*4*2</f>
        <v>1666.8</v>
      </c>
      <c r="E336" s="381"/>
      <c r="F336" s="381"/>
      <c r="G336" s="402"/>
      <c r="H336" s="326"/>
      <c r="I336" s="310"/>
      <c r="J336" s="327"/>
      <c r="K336" s="312"/>
      <c r="L336" s="307"/>
      <c r="M336" s="308"/>
      <c r="N336" s="309"/>
      <c r="O336" s="309"/>
      <c r="P336" s="310"/>
      <c r="Q336" s="310"/>
      <c r="R336" s="309"/>
      <c r="S336" s="311"/>
      <c r="T336" s="307"/>
      <c r="U336" s="308"/>
      <c r="V336" s="309"/>
      <c r="W336" s="309"/>
      <c r="X336" s="310"/>
      <c r="Y336" s="310"/>
      <c r="Z336" s="309"/>
      <c r="AA336" s="311"/>
      <c r="AB336" s="307"/>
      <c r="AC336" s="308"/>
      <c r="AD336" s="309"/>
      <c r="AE336" s="309"/>
      <c r="AF336" s="310"/>
      <c r="AG336" s="310"/>
      <c r="AH336" s="309"/>
      <c r="AI336" s="311"/>
      <c r="AJ336" s="307"/>
      <c r="AK336" s="308"/>
      <c r="AL336" s="309"/>
      <c r="AM336" s="309"/>
      <c r="AN336" s="310"/>
      <c r="AO336" s="310"/>
      <c r="AP336" s="309"/>
      <c r="AQ336" s="311"/>
      <c r="AR336" s="307"/>
      <c r="AS336" s="308"/>
      <c r="AT336" s="309"/>
      <c r="AU336" s="309"/>
      <c r="AV336" s="310"/>
      <c r="AW336" s="310"/>
      <c r="AX336" s="309"/>
      <c r="AY336" s="311"/>
      <c r="AZ336" s="307"/>
      <c r="BA336" s="308"/>
      <c r="BB336" s="309"/>
      <c r="BC336" s="309"/>
      <c r="BD336" s="310"/>
      <c r="BE336" s="310"/>
      <c r="BF336" s="309"/>
      <c r="BG336" s="311"/>
      <c r="BH336" s="307"/>
      <c r="BI336" s="308"/>
      <c r="BJ336" s="309"/>
      <c r="BK336" s="309"/>
      <c r="BL336" s="310"/>
      <c r="BM336" s="310"/>
      <c r="BN336" s="309"/>
      <c r="BO336" s="311"/>
      <c r="BP336" s="307"/>
      <c r="BQ336" s="308"/>
      <c r="BR336" s="309"/>
      <c r="BS336" s="309"/>
      <c r="BT336" s="310"/>
      <c r="BU336" s="310"/>
      <c r="BV336" s="309"/>
      <c r="BW336" s="311"/>
      <c r="BX336" s="307"/>
      <c r="BY336" s="308"/>
      <c r="BZ336" s="309"/>
      <c r="CA336" s="309"/>
      <c r="CB336" s="310"/>
      <c r="CC336" s="310"/>
      <c r="CD336" s="309"/>
      <c r="CE336" s="311"/>
      <c r="CF336" s="307"/>
      <c r="CG336" s="308"/>
      <c r="CH336" s="309"/>
      <c r="CI336" s="309"/>
      <c r="CJ336" s="310"/>
      <c r="CK336" s="310"/>
      <c r="CL336" s="309"/>
      <c r="CM336" s="311"/>
      <c r="CN336" s="307"/>
      <c r="CO336" s="308"/>
      <c r="CP336" s="309"/>
      <c r="CQ336" s="309"/>
      <c r="CR336" s="310"/>
      <c r="CS336" s="310"/>
      <c r="CT336" s="309"/>
      <c r="CU336" s="311"/>
      <c r="CV336" s="307"/>
      <c r="CW336" s="308"/>
      <c r="CX336" s="309"/>
      <c r="CY336" s="309"/>
      <c r="CZ336" s="310"/>
      <c r="DA336" s="310"/>
      <c r="DB336" s="309"/>
      <c r="DC336" s="311"/>
      <c r="DD336" s="307"/>
      <c r="DE336" s="308"/>
      <c r="DF336" s="309"/>
      <c r="DG336" s="309"/>
      <c r="DH336" s="310"/>
      <c r="DI336" s="310"/>
      <c r="DJ336" s="309"/>
      <c r="DK336" s="311"/>
      <c r="DL336" s="307"/>
      <c r="DM336" s="308"/>
      <c r="DN336" s="309"/>
      <c r="DO336" s="309"/>
      <c r="DP336" s="310"/>
      <c r="DQ336" s="310"/>
      <c r="DR336" s="309"/>
      <c r="DS336" s="311"/>
      <c r="DT336" s="307"/>
      <c r="DU336" s="308"/>
      <c r="DV336" s="309"/>
      <c r="DW336" s="309"/>
      <c r="DX336" s="310"/>
      <c r="DY336" s="310"/>
      <c r="DZ336" s="309"/>
      <c r="EA336" s="311"/>
      <c r="EB336" s="307"/>
      <c r="EC336" s="308"/>
      <c r="ED336" s="309"/>
      <c r="EE336" s="309"/>
      <c r="EF336" s="310"/>
      <c r="EG336" s="310"/>
      <c r="EH336" s="309"/>
      <c r="EI336" s="311"/>
      <c r="EJ336" s="307"/>
      <c r="EK336" s="308"/>
      <c r="EL336" s="309"/>
      <c r="EM336" s="309"/>
      <c r="EN336" s="310"/>
      <c r="EO336" s="310"/>
      <c r="EP336" s="309"/>
      <c r="EQ336" s="311"/>
      <c r="ER336" s="307"/>
      <c r="ES336" s="308"/>
      <c r="ET336" s="309"/>
      <c r="EU336" s="309"/>
      <c r="EV336" s="310"/>
      <c r="EW336" s="310"/>
      <c r="EX336" s="309"/>
      <c r="EY336" s="311"/>
      <c r="EZ336" s="307"/>
      <c r="FA336" s="308"/>
      <c r="FB336" s="309"/>
      <c r="FC336" s="309"/>
      <c r="FD336" s="310"/>
      <c r="FE336" s="310"/>
      <c r="FF336" s="309"/>
      <c r="FG336" s="311"/>
      <c r="FH336" s="307"/>
      <c r="FI336" s="308"/>
      <c r="FJ336" s="309"/>
      <c r="FK336" s="309"/>
      <c r="FL336" s="310"/>
      <c r="FM336" s="310"/>
      <c r="FN336" s="309"/>
      <c r="FO336" s="311"/>
      <c r="FP336" s="307"/>
      <c r="FQ336" s="308"/>
      <c r="FR336" s="309"/>
      <c r="FS336" s="309"/>
      <c r="FT336" s="310"/>
      <c r="FU336" s="310"/>
      <c r="FV336" s="309"/>
      <c r="FW336" s="311"/>
      <c r="FX336" s="307"/>
      <c r="FY336" s="308"/>
      <c r="FZ336" s="309"/>
      <c r="GA336" s="309"/>
      <c r="GB336" s="310"/>
      <c r="GC336" s="310"/>
      <c r="GD336" s="309"/>
      <c r="GE336" s="311"/>
      <c r="GF336" s="307"/>
      <c r="GG336" s="308"/>
      <c r="GH336" s="309"/>
      <c r="GI336" s="309"/>
      <c r="GJ336" s="310"/>
      <c r="GK336" s="310"/>
      <c r="GL336" s="309"/>
      <c r="GM336" s="311"/>
      <c r="GN336" s="307"/>
      <c r="GO336" s="308"/>
      <c r="GP336" s="309"/>
      <c r="GQ336" s="309"/>
      <c r="GR336" s="310"/>
      <c r="GS336" s="310"/>
      <c r="GT336" s="309"/>
      <c r="GU336" s="311"/>
      <c r="GV336" s="307"/>
      <c r="GW336" s="308"/>
      <c r="GX336" s="309"/>
      <c r="GY336" s="309"/>
      <c r="GZ336" s="310"/>
      <c r="HA336" s="310"/>
      <c r="HB336" s="309"/>
      <c r="HC336" s="311"/>
      <c r="HD336" s="307"/>
      <c r="HE336" s="308"/>
      <c r="HF336" s="309"/>
      <c r="HG336" s="309"/>
      <c r="HH336" s="310"/>
      <c r="HI336" s="310"/>
      <c r="HJ336" s="309"/>
      <c r="HK336" s="311"/>
      <c r="HL336" s="307"/>
      <c r="HM336" s="308"/>
      <c r="HN336" s="309"/>
      <c r="HO336" s="309"/>
      <c r="HP336" s="310"/>
      <c r="HQ336" s="310"/>
      <c r="HR336" s="309"/>
      <c r="HS336" s="311"/>
      <c r="HT336" s="307"/>
      <c r="HU336" s="308"/>
      <c r="HV336" s="309"/>
      <c r="HW336" s="309"/>
      <c r="HX336" s="310"/>
      <c r="HY336" s="310"/>
      <c r="HZ336" s="309"/>
      <c r="IA336" s="311"/>
      <c r="IB336" s="307"/>
      <c r="IC336" s="308"/>
      <c r="ID336" s="309"/>
      <c r="IE336" s="309"/>
      <c r="IF336" s="310"/>
      <c r="IG336" s="310"/>
      <c r="IH336" s="309"/>
      <c r="II336" s="311"/>
      <c r="IJ336" s="307"/>
      <c r="IK336" s="308"/>
      <c r="IL336" s="309"/>
      <c r="IM336" s="309"/>
      <c r="IN336" s="310"/>
      <c r="IO336" s="310"/>
      <c r="IP336" s="309"/>
      <c r="IQ336" s="311"/>
      <c r="IR336" s="307"/>
      <c r="IS336" s="308"/>
    </row>
    <row r="337" spans="1:253" s="306" customFormat="1" ht="39">
      <c r="A337" s="300"/>
      <c r="B337" s="358" t="s">
        <v>669</v>
      </c>
      <c r="C337" s="302" t="s">
        <v>459</v>
      </c>
      <c r="D337" s="394">
        <f>(22.9+20.4+48.4+51.45+22+18.51+48.66+20.67)*4+(6.45+5.05*4+13.19+7.2)*4*2</f>
        <v>1388.2799999999997</v>
      </c>
      <c r="E337" s="381"/>
      <c r="F337" s="381"/>
      <c r="G337" s="402"/>
      <c r="H337" s="326"/>
      <c r="I337" s="310"/>
      <c r="J337" s="327"/>
      <c r="K337" s="312"/>
      <c r="L337" s="307"/>
      <c r="M337" s="308"/>
      <c r="N337" s="309"/>
      <c r="O337" s="309"/>
      <c r="P337" s="310"/>
      <c r="Q337" s="310"/>
      <c r="R337" s="309"/>
      <c r="S337" s="311"/>
      <c r="T337" s="307"/>
      <c r="U337" s="308"/>
      <c r="V337" s="309"/>
      <c r="W337" s="309"/>
      <c r="X337" s="310"/>
      <c r="Y337" s="310"/>
      <c r="Z337" s="309"/>
      <c r="AA337" s="311"/>
      <c r="AB337" s="307"/>
      <c r="AC337" s="308"/>
      <c r="AD337" s="309"/>
      <c r="AE337" s="309"/>
      <c r="AF337" s="310"/>
      <c r="AG337" s="310"/>
      <c r="AH337" s="309"/>
      <c r="AI337" s="311"/>
      <c r="AJ337" s="307"/>
      <c r="AK337" s="308"/>
      <c r="AL337" s="309"/>
      <c r="AM337" s="309"/>
      <c r="AN337" s="310"/>
      <c r="AO337" s="310"/>
      <c r="AP337" s="309"/>
      <c r="AQ337" s="311"/>
      <c r="AR337" s="307"/>
      <c r="AS337" s="308"/>
      <c r="AT337" s="309"/>
      <c r="AU337" s="309"/>
      <c r="AV337" s="310"/>
      <c r="AW337" s="310"/>
      <c r="AX337" s="309"/>
      <c r="AY337" s="311"/>
      <c r="AZ337" s="307"/>
      <c r="BA337" s="308"/>
      <c r="BB337" s="309"/>
      <c r="BC337" s="309"/>
      <c r="BD337" s="310"/>
      <c r="BE337" s="310"/>
      <c r="BF337" s="309"/>
      <c r="BG337" s="311"/>
      <c r="BH337" s="307"/>
      <c r="BI337" s="308"/>
      <c r="BJ337" s="309"/>
      <c r="BK337" s="309"/>
      <c r="BL337" s="310"/>
      <c r="BM337" s="310"/>
      <c r="BN337" s="309"/>
      <c r="BO337" s="311"/>
      <c r="BP337" s="307"/>
      <c r="BQ337" s="308"/>
      <c r="BR337" s="309"/>
      <c r="BS337" s="309"/>
      <c r="BT337" s="310"/>
      <c r="BU337" s="310"/>
      <c r="BV337" s="309"/>
      <c r="BW337" s="311"/>
      <c r="BX337" s="307"/>
      <c r="BY337" s="308"/>
      <c r="BZ337" s="309"/>
      <c r="CA337" s="309"/>
      <c r="CB337" s="310"/>
      <c r="CC337" s="310"/>
      <c r="CD337" s="309"/>
      <c r="CE337" s="311"/>
      <c r="CF337" s="307"/>
      <c r="CG337" s="308"/>
      <c r="CH337" s="309"/>
      <c r="CI337" s="309"/>
      <c r="CJ337" s="310"/>
      <c r="CK337" s="310"/>
      <c r="CL337" s="309"/>
      <c r="CM337" s="311"/>
      <c r="CN337" s="307"/>
      <c r="CO337" s="308"/>
      <c r="CP337" s="309"/>
      <c r="CQ337" s="309"/>
      <c r="CR337" s="310"/>
      <c r="CS337" s="310"/>
      <c r="CT337" s="309"/>
      <c r="CU337" s="311"/>
      <c r="CV337" s="307"/>
      <c r="CW337" s="308"/>
      <c r="CX337" s="309"/>
      <c r="CY337" s="309"/>
      <c r="CZ337" s="310"/>
      <c r="DA337" s="310"/>
      <c r="DB337" s="309"/>
      <c r="DC337" s="311"/>
      <c r="DD337" s="307"/>
      <c r="DE337" s="308"/>
      <c r="DF337" s="309"/>
      <c r="DG337" s="309"/>
      <c r="DH337" s="310"/>
      <c r="DI337" s="310"/>
      <c r="DJ337" s="309"/>
      <c r="DK337" s="311"/>
      <c r="DL337" s="307"/>
      <c r="DM337" s="308"/>
      <c r="DN337" s="309"/>
      <c r="DO337" s="309"/>
      <c r="DP337" s="310"/>
      <c r="DQ337" s="310"/>
      <c r="DR337" s="309"/>
      <c r="DS337" s="311"/>
      <c r="DT337" s="307"/>
      <c r="DU337" s="308"/>
      <c r="DV337" s="309"/>
      <c r="DW337" s="309"/>
      <c r="DX337" s="310"/>
      <c r="DY337" s="310"/>
      <c r="DZ337" s="309"/>
      <c r="EA337" s="311"/>
      <c r="EB337" s="307"/>
      <c r="EC337" s="308"/>
      <c r="ED337" s="309"/>
      <c r="EE337" s="309"/>
      <c r="EF337" s="310"/>
      <c r="EG337" s="310"/>
      <c r="EH337" s="309"/>
      <c r="EI337" s="311"/>
      <c r="EJ337" s="307"/>
      <c r="EK337" s="308"/>
      <c r="EL337" s="309"/>
      <c r="EM337" s="309"/>
      <c r="EN337" s="310"/>
      <c r="EO337" s="310"/>
      <c r="EP337" s="309"/>
      <c r="EQ337" s="311"/>
      <c r="ER337" s="307"/>
      <c r="ES337" s="308"/>
      <c r="ET337" s="309"/>
      <c r="EU337" s="309"/>
      <c r="EV337" s="310"/>
      <c r="EW337" s="310"/>
      <c r="EX337" s="309"/>
      <c r="EY337" s="311"/>
      <c r="EZ337" s="307"/>
      <c r="FA337" s="308"/>
      <c r="FB337" s="309"/>
      <c r="FC337" s="309"/>
      <c r="FD337" s="310"/>
      <c r="FE337" s="310"/>
      <c r="FF337" s="309"/>
      <c r="FG337" s="311"/>
      <c r="FH337" s="307"/>
      <c r="FI337" s="308"/>
      <c r="FJ337" s="309"/>
      <c r="FK337" s="309"/>
      <c r="FL337" s="310"/>
      <c r="FM337" s="310"/>
      <c r="FN337" s="309"/>
      <c r="FO337" s="311"/>
      <c r="FP337" s="307"/>
      <c r="FQ337" s="308"/>
      <c r="FR337" s="309"/>
      <c r="FS337" s="309"/>
      <c r="FT337" s="310"/>
      <c r="FU337" s="310"/>
      <c r="FV337" s="309"/>
      <c r="FW337" s="311"/>
      <c r="FX337" s="307"/>
      <c r="FY337" s="308"/>
      <c r="FZ337" s="309"/>
      <c r="GA337" s="309"/>
      <c r="GB337" s="310"/>
      <c r="GC337" s="310"/>
      <c r="GD337" s="309"/>
      <c r="GE337" s="311"/>
      <c r="GF337" s="307"/>
      <c r="GG337" s="308"/>
      <c r="GH337" s="309"/>
      <c r="GI337" s="309"/>
      <c r="GJ337" s="310"/>
      <c r="GK337" s="310"/>
      <c r="GL337" s="309"/>
      <c r="GM337" s="311"/>
      <c r="GN337" s="307"/>
      <c r="GO337" s="308"/>
      <c r="GP337" s="309"/>
      <c r="GQ337" s="309"/>
      <c r="GR337" s="310"/>
      <c r="GS337" s="310"/>
      <c r="GT337" s="309"/>
      <c r="GU337" s="311"/>
      <c r="GV337" s="307"/>
      <c r="GW337" s="308"/>
      <c r="GX337" s="309"/>
      <c r="GY337" s="309"/>
      <c r="GZ337" s="310"/>
      <c r="HA337" s="310"/>
      <c r="HB337" s="309"/>
      <c r="HC337" s="311"/>
      <c r="HD337" s="307"/>
      <c r="HE337" s="308"/>
      <c r="HF337" s="309"/>
      <c r="HG337" s="309"/>
      <c r="HH337" s="310"/>
      <c r="HI337" s="310"/>
      <c r="HJ337" s="309"/>
      <c r="HK337" s="311"/>
      <c r="HL337" s="307"/>
      <c r="HM337" s="308"/>
      <c r="HN337" s="309"/>
      <c r="HO337" s="309"/>
      <c r="HP337" s="310"/>
      <c r="HQ337" s="310"/>
      <c r="HR337" s="309"/>
      <c r="HS337" s="311"/>
      <c r="HT337" s="307"/>
      <c r="HU337" s="308"/>
      <c r="HV337" s="309"/>
      <c r="HW337" s="309"/>
      <c r="HX337" s="310"/>
      <c r="HY337" s="310"/>
      <c r="HZ337" s="309"/>
      <c r="IA337" s="311"/>
      <c r="IB337" s="307"/>
      <c r="IC337" s="308"/>
      <c r="ID337" s="309"/>
      <c r="IE337" s="309"/>
      <c r="IF337" s="310"/>
      <c r="IG337" s="310"/>
      <c r="IH337" s="309"/>
      <c r="II337" s="311"/>
      <c r="IJ337" s="307"/>
      <c r="IK337" s="308"/>
      <c r="IL337" s="309"/>
      <c r="IM337" s="309"/>
      <c r="IN337" s="310"/>
      <c r="IO337" s="310"/>
      <c r="IP337" s="309"/>
      <c r="IQ337" s="311"/>
      <c r="IR337" s="307"/>
      <c r="IS337" s="308"/>
    </row>
    <row r="338" spans="1:253" s="306" customFormat="1" ht="39">
      <c r="A338" s="300"/>
      <c r="B338" s="358" t="s">
        <v>670</v>
      </c>
      <c r="C338" s="302" t="s">
        <v>459</v>
      </c>
      <c r="D338" s="394">
        <f>11*2.5+(19.1+9.8+21.25)*2.5+(19.05+9.8)*2.5+22.15*4.72+39.94*2.5+(18.8+162.25+159.7+159.4)*2.5</f>
        <v>1679.7730000000001</v>
      </c>
      <c r="E338" s="381"/>
      <c r="F338" s="381"/>
      <c r="G338" s="402"/>
      <c r="H338" s="326"/>
      <c r="I338" s="310"/>
      <c r="J338" s="327"/>
      <c r="K338" s="312"/>
      <c r="L338" s="307"/>
      <c r="M338" s="308"/>
      <c r="N338" s="309"/>
      <c r="O338" s="309"/>
      <c r="P338" s="310"/>
      <c r="Q338" s="310"/>
      <c r="R338" s="309"/>
      <c r="S338" s="311"/>
      <c r="T338" s="307"/>
      <c r="U338" s="308"/>
      <c r="V338" s="309"/>
      <c r="W338" s="309"/>
      <c r="X338" s="310"/>
      <c r="Y338" s="310"/>
      <c r="Z338" s="309"/>
      <c r="AA338" s="311"/>
      <c r="AB338" s="307"/>
      <c r="AC338" s="308"/>
      <c r="AD338" s="309"/>
      <c r="AE338" s="309"/>
      <c r="AF338" s="310"/>
      <c r="AG338" s="310"/>
      <c r="AH338" s="309"/>
      <c r="AI338" s="311"/>
      <c r="AJ338" s="307"/>
      <c r="AK338" s="308"/>
      <c r="AL338" s="309"/>
      <c r="AM338" s="309"/>
      <c r="AN338" s="310"/>
      <c r="AO338" s="310"/>
      <c r="AP338" s="309"/>
      <c r="AQ338" s="311"/>
      <c r="AR338" s="307"/>
      <c r="AS338" s="308"/>
      <c r="AT338" s="309"/>
      <c r="AU338" s="309"/>
      <c r="AV338" s="310"/>
      <c r="AW338" s="310"/>
      <c r="AX338" s="309"/>
      <c r="AY338" s="311"/>
      <c r="AZ338" s="307"/>
      <c r="BA338" s="308"/>
      <c r="BB338" s="309"/>
      <c r="BC338" s="309"/>
      <c r="BD338" s="310"/>
      <c r="BE338" s="310"/>
      <c r="BF338" s="309"/>
      <c r="BG338" s="311"/>
      <c r="BH338" s="307"/>
      <c r="BI338" s="308"/>
      <c r="BJ338" s="309"/>
      <c r="BK338" s="309"/>
      <c r="BL338" s="310"/>
      <c r="BM338" s="310"/>
      <c r="BN338" s="309"/>
      <c r="BO338" s="311"/>
      <c r="BP338" s="307"/>
      <c r="BQ338" s="308"/>
      <c r="BR338" s="309"/>
      <c r="BS338" s="309"/>
      <c r="BT338" s="310"/>
      <c r="BU338" s="310"/>
      <c r="BV338" s="309"/>
      <c r="BW338" s="311"/>
      <c r="BX338" s="307"/>
      <c r="BY338" s="308"/>
      <c r="BZ338" s="309"/>
      <c r="CA338" s="309"/>
      <c r="CB338" s="310"/>
      <c r="CC338" s="310"/>
      <c r="CD338" s="309"/>
      <c r="CE338" s="311"/>
      <c r="CF338" s="307"/>
      <c r="CG338" s="308"/>
      <c r="CH338" s="309"/>
      <c r="CI338" s="309"/>
      <c r="CJ338" s="310"/>
      <c r="CK338" s="310"/>
      <c r="CL338" s="309"/>
      <c r="CM338" s="311"/>
      <c r="CN338" s="307"/>
      <c r="CO338" s="308"/>
      <c r="CP338" s="309"/>
      <c r="CQ338" s="309"/>
      <c r="CR338" s="310"/>
      <c r="CS338" s="310"/>
      <c r="CT338" s="309"/>
      <c r="CU338" s="311"/>
      <c r="CV338" s="307"/>
      <c r="CW338" s="308"/>
      <c r="CX338" s="309"/>
      <c r="CY338" s="309"/>
      <c r="CZ338" s="310"/>
      <c r="DA338" s="310"/>
      <c r="DB338" s="309"/>
      <c r="DC338" s="311"/>
      <c r="DD338" s="307"/>
      <c r="DE338" s="308"/>
      <c r="DF338" s="309"/>
      <c r="DG338" s="309"/>
      <c r="DH338" s="310"/>
      <c r="DI338" s="310"/>
      <c r="DJ338" s="309"/>
      <c r="DK338" s="311"/>
      <c r="DL338" s="307"/>
      <c r="DM338" s="308"/>
      <c r="DN338" s="309"/>
      <c r="DO338" s="309"/>
      <c r="DP338" s="310"/>
      <c r="DQ338" s="310"/>
      <c r="DR338" s="309"/>
      <c r="DS338" s="311"/>
      <c r="DT338" s="307"/>
      <c r="DU338" s="308"/>
      <c r="DV338" s="309"/>
      <c r="DW338" s="309"/>
      <c r="DX338" s="310"/>
      <c r="DY338" s="310"/>
      <c r="DZ338" s="309"/>
      <c r="EA338" s="311"/>
      <c r="EB338" s="307"/>
      <c r="EC338" s="308"/>
      <c r="ED338" s="309"/>
      <c r="EE338" s="309"/>
      <c r="EF338" s="310"/>
      <c r="EG338" s="310"/>
      <c r="EH338" s="309"/>
      <c r="EI338" s="311"/>
      <c r="EJ338" s="307"/>
      <c r="EK338" s="308"/>
      <c r="EL338" s="309"/>
      <c r="EM338" s="309"/>
      <c r="EN338" s="310"/>
      <c r="EO338" s="310"/>
      <c r="EP338" s="309"/>
      <c r="EQ338" s="311"/>
      <c r="ER338" s="307"/>
      <c r="ES338" s="308"/>
      <c r="ET338" s="309"/>
      <c r="EU338" s="309"/>
      <c r="EV338" s="310"/>
      <c r="EW338" s="310"/>
      <c r="EX338" s="309"/>
      <c r="EY338" s="311"/>
      <c r="EZ338" s="307"/>
      <c r="FA338" s="308"/>
      <c r="FB338" s="309"/>
      <c r="FC338" s="309"/>
      <c r="FD338" s="310"/>
      <c r="FE338" s="310"/>
      <c r="FF338" s="309"/>
      <c r="FG338" s="311"/>
      <c r="FH338" s="307"/>
      <c r="FI338" s="308"/>
      <c r="FJ338" s="309"/>
      <c r="FK338" s="309"/>
      <c r="FL338" s="310"/>
      <c r="FM338" s="310"/>
      <c r="FN338" s="309"/>
      <c r="FO338" s="311"/>
      <c r="FP338" s="307"/>
      <c r="FQ338" s="308"/>
      <c r="FR338" s="309"/>
      <c r="FS338" s="309"/>
      <c r="FT338" s="310"/>
      <c r="FU338" s="310"/>
      <c r="FV338" s="309"/>
      <c r="FW338" s="311"/>
      <c r="FX338" s="307"/>
      <c r="FY338" s="308"/>
      <c r="FZ338" s="309"/>
      <c r="GA338" s="309"/>
      <c r="GB338" s="310"/>
      <c r="GC338" s="310"/>
      <c r="GD338" s="309"/>
      <c r="GE338" s="311"/>
      <c r="GF338" s="307"/>
      <c r="GG338" s="308"/>
      <c r="GH338" s="309"/>
      <c r="GI338" s="309"/>
      <c r="GJ338" s="310"/>
      <c r="GK338" s="310"/>
      <c r="GL338" s="309"/>
      <c r="GM338" s="311"/>
      <c r="GN338" s="307"/>
      <c r="GO338" s="308"/>
      <c r="GP338" s="309"/>
      <c r="GQ338" s="309"/>
      <c r="GR338" s="310"/>
      <c r="GS338" s="310"/>
      <c r="GT338" s="309"/>
      <c r="GU338" s="311"/>
      <c r="GV338" s="307"/>
      <c r="GW338" s="308"/>
      <c r="GX338" s="309"/>
      <c r="GY338" s="309"/>
      <c r="GZ338" s="310"/>
      <c r="HA338" s="310"/>
      <c r="HB338" s="309"/>
      <c r="HC338" s="311"/>
      <c r="HD338" s="307"/>
      <c r="HE338" s="308"/>
      <c r="HF338" s="309"/>
      <c r="HG338" s="309"/>
      <c r="HH338" s="310"/>
      <c r="HI338" s="310"/>
      <c r="HJ338" s="309"/>
      <c r="HK338" s="311"/>
      <c r="HL338" s="307"/>
      <c r="HM338" s="308"/>
      <c r="HN338" s="309"/>
      <c r="HO338" s="309"/>
      <c r="HP338" s="310"/>
      <c r="HQ338" s="310"/>
      <c r="HR338" s="309"/>
      <c r="HS338" s="311"/>
      <c r="HT338" s="307"/>
      <c r="HU338" s="308"/>
      <c r="HV338" s="309"/>
      <c r="HW338" s="309"/>
      <c r="HX338" s="310"/>
      <c r="HY338" s="310"/>
      <c r="HZ338" s="309"/>
      <c r="IA338" s="311"/>
      <c r="IB338" s="307"/>
      <c r="IC338" s="308"/>
      <c r="ID338" s="309"/>
      <c r="IE338" s="309"/>
      <c r="IF338" s="310"/>
      <c r="IG338" s="310"/>
      <c r="IH338" s="309"/>
      <c r="II338" s="311"/>
      <c r="IJ338" s="307"/>
      <c r="IK338" s="308"/>
      <c r="IL338" s="309"/>
      <c r="IM338" s="309"/>
      <c r="IN338" s="310"/>
      <c r="IO338" s="310"/>
      <c r="IP338" s="309"/>
      <c r="IQ338" s="311"/>
      <c r="IR338" s="307"/>
      <c r="IS338" s="308"/>
    </row>
    <row r="339" spans="1:253" s="306" customFormat="1" ht="15">
      <c r="A339" s="300"/>
      <c r="B339" s="358" t="s">
        <v>671</v>
      </c>
      <c r="C339" s="302" t="s">
        <v>459</v>
      </c>
      <c r="D339" s="394">
        <f>841.7+797.01+807.4</f>
        <v>2446.11</v>
      </c>
      <c r="E339" s="381"/>
      <c r="F339" s="381"/>
      <c r="G339" s="402"/>
      <c r="H339" s="326"/>
      <c r="I339" s="310"/>
      <c r="J339" s="327"/>
      <c r="K339" s="312"/>
      <c r="L339" s="307"/>
      <c r="M339" s="308"/>
      <c r="N339" s="309"/>
      <c r="O339" s="309"/>
      <c r="P339" s="310"/>
      <c r="Q339" s="310"/>
      <c r="R339" s="309"/>
      <c r="S339" s="311"/>
      <c r="T339" s="307"/>
      <c r="U339" s="308"/>
      <c r="V339" s="309"/>
      <c r="W339" s="309"/>
      <c r="X339" s="310"/>
      <c r="Y339" s="310"/>
      <c r="Z339" s="309"/>
      <c r="AA339" s="311"/>
      <c r="AB339" s="307"/>
      <c r="AC339" s="308"/>
      <c r="AD339" s="309"/>
      <c r="AE339" s="309"/>
      <c r="AF339" s="310"/>
      <c r="AG339" s="310"/>
      <c r="AH339" s="309"/>
      <c r="AI339" s="311"/>
      <c r="AJ339" s="307"/>
      <c r="AK339" s="308"/>
      <c r="AL339" s="309"/>
      <c r="AM339" s="309"/>
      <c r="AN339" s="310"/>
      <c r="AO339" s="310"/>
      <c r="AP339" s="309"/>
      <c r="AQ339" s="311"/>
      <c r="AR339" s="307"/>
      <c r="AS339" s="308"/>
      <c r="AT339" s="309"/>
      <c r="AU339" s="309"/>
      <c r="AV339" s="310"/>
      <c r="AW339" s="310"/>
      <c r="AX339" s="309"/>
      <c r="AY339" s="311"/>
      <c r="AZ339" s="307"/>
      <c r="BA339" s="308"/>
      <c r="BB339" s="309"/>
      <c r="BC339" s="309"/>
      <c r="BD339" s="310"/>
      <c r="BE339" s="310"/>
      <c r="BF339" s="309"/>
      <c r="BG339" s="311"/>
      <c r="BH339" s="307"/>
      <c r="BI339" s="308"/>
      <c r="BJ339" s="309"/>
      <c r="BK339" s="309"/>
      <c r="BL339" s="310"/>
      <c r="BM339" s="310"/>
      <c r="BN339" s="309"/>
      <c r="BO339" s="311"/>
      <c r="BP339" s="307"/>
      <c r="BQ339" s="308"/>
      <c r="BR339" s="309"/>
      <c r="BS339" s="309"/>
      <c r="BT339" s="310"/>
      <c r="BU339" s="310"/>
      <c r="BV339" s="309"/>
      <c r="BW339" s="311"/>
      <c r="BX339" s="307"/>
      <c r="BY339" s="308"/>
      <c r="BZ339" s="309"/>
      <c r="CA339" s="309"/>
      <c r="CB339" s="310"/>
      <c r="CC339" s="310"/>
      <c r="CD339" s="309"/>
      <c r="CE339" s="311"/>
      <c r="CF339" s="307"/>
      <c r="CG339" s="308"/>
      <c r="CH339" s="309"/>
      <c r="CI339" s="309"/>
      <c r="CJ339" s="310"/>
      <c r="CK339" s="310"/>
      <c r="CL339" s="309"/>
      <c r="CM339" s="311"/>
      <c r="CN339" s="307"/>
      <c r="CO339" s="308"/>
      <c r="CP339" s="309"/>
      <c r="CQ339" s="309"/>
      <c r="CR339" s="310"/>
      <c r="CS339" s="310"/>
      <c r="CT339" s="309"/>
      <c r="CU339" s="311"/>
      <c r="CV339" s="307"/>
      <c r="CW339" s="308"/>
      <c r="CX339" s="309"/>
      <c r="CY339" s="309"/>
      <c r="CZ339" s="310"/>
      <c r="DA339" s="310"/>
      <c r="DB339" s="309"/>
      <c r="DC339" s="311"/>
      <c r="DD339" s="307"/>
      <c r="DE339" s="308"/>
      <c r="DF339" s="309"/>
      <c r="DG339" s="309"/>
      <c r="DH339" s="310"/>
      <c r="DI339" s="310"/>
      <c r="DJ339" s="309"/>
      <c r="DK339" s="311"/>
      <c r="DL339" s="307"/>
      <c r="DM339" s="308"/>
      <c r="DN339" s="309"/>
      <c r="DO339" s="309"/>
      <c r="DP339" s="310"/>
      <c r="DQ339" s="310"/>
      <c r="DR339" s="309"/>
      <c r="DS339" s="311"/>
      <c r="DT339" s="307"/>
      <c r="DU339" s="308"/>
      <c r="DV339" s="309"/>
      <c r="DW339" s="309"/>
      <c r="DX339" s="310"/>
      <c r="DY339" s="310"/>
      <c r="DZ339" s="309"/>
      <c r="EA339" s="311"/>
      <c r="EB339" s="307"/>
      <c r="EC339" s="308"/>
      <c r="ED339" s="309"/>
      <c r="EE339" s="309"/>
      <c r="EF339" s="310"/>
      <c r="EG339" s="310"/>
      <c r="EH339" s="309"/>
      <c r="EI339" s="311"/>
      <c r="EJ339" s="307"/>
      <c r="EK339" s="308"/>
      <c r="EL339" s="309"/>
      <c r="EM339" s="309"/>
      <c r="EN339" s="310"/>
      <c r="EO339" s="310"/>
      <c r="EP339" s="309"/>
      <c r="EQ339" s="311"/>
      <c r="ER339" s="307"/>
      <c r="ES339" s="308"/>
      <c r="ET339" s="309"/>
      <c r="EU339" s="309"/>
      <c r="EV339" s="310"/>
      <c r="EW339" s="310"/>
      <c r="EX339" s="309"/>
      <c r="EY339" s="311"/>
      <c r="EZ339" s="307"/>
      <c r="FA339" s="308"/>
      <c r="FB339" s="309"/>
      <c r="FC339" s="309"/>
      <c r="FD339" s="310"/>
      <c r="FE339" s="310"/>
      <c r="FF339" s="309"/>
      <c r="FG339" s="311"/>
      <c r="FH339" s="307"/>
      <c r="FI339" s="308"/>
      <c r="FJ339" s="309"/>
      <c r="FK339" s="309"/>
      <c r="FL339" s="310"/>
      <c r="FM339" s="310"/>
      <c r="FN339" s="309"/>
      <c r="FO339" s="311"/>
      <c r="FP339" s="307"/>
      <c r="FQ339" s="308"/>
      <c r="FR339" s="309"/>
      <c r="FS339" s="309"/>
      <c r="FT339" s="310"/>
      <c r="FU339" s="310"/>
      <c r="FV339" s="309"/>
      <c r="FW339" s="311"/>
      <c r="FX339" s="307"/>
      <c r="FY339" s="308"/>
      <c r="FZ339" s="309"/>
      <c r="GA339" s="309"/>
      <c r="GB339" s="310"/>
      <c r="GC339" s="310"/>
      <c r="GD339" s="309"/>
      <c r="GE339" s="311"/>
      <c r="GF339" s="307"/>
      <c r="GG339" s="308"/>
      <c r="GH339" s="309"/>
      <c r="GI339" s="309"/>
      <c r="GJ339" s="310"/>
      <c r="GK339" s="310"/>
      <c r="GL339" s="309"/>
      <c r="GM339" s="311"/>
      <c r="GN339" s="307"/>
      <c r="GO339" s="308"/>
      <c r="GP339" s="309"/>
      <c r="GQ339" s="309"/>
      <c r="GR339" s="310"/>
      <c r="GS339" s="310"/>
      <c r="GT339" s="309"/>
      <c r="GU339" s="311"/>
      <c r="GV339" s="307"/>
      <c r="GW339" s="308"/>
      <c r="GX339" s="309"/>
      <c r="GY339" s="309"/>
      <c r="GZ339" s="310"/>
      <c r="HA339" s="310"/>
      <c r="HB339" s="309"/>
      <c r="HC339" s="311"/>
      <c r="HD339" s="307"/>
      <c r="HE339" s="308"/>
      <c r="HF339" s="309"/>
      <c r="HG339" s="309"/>
      <c r="HH339" s="310"/>
      <c r="HI339" s="310"/>
      <c r="HJ339" s="309"/>
      <c r="HK339" s="311"/>
      <c r="HL339" s="307"/>
      <c r="HM339" s="308"/>
      <c r="HN339" s="309"/>
      <c r="HO339" s="309"/>
      <c r="HP339" s="310"/>
      <c r="HQ339" s="310"/>
      <c r="HR339" s="309"/>
      <c r="HS339" s="311"/>
      <c r="HT339" s="307"/>
      <c r="HU339" s="308"/>
      <c r="HV339" s="309"/>
      <c r="HW339" s="309"/>
      <c r="HX339" s="310"/>
      <c r="HY339" s="310"/>
      <c r="HZ339" s="309"/>
      <c r="IA339" s="311"/>
      <c r="IB339" s="307"/>
      <c r="IC339" s="308"/>
      <c r="ID339" s="309"/>
      <c r="IE339" s="309"/>
      <c r="IF339" s="310"/>
      <c r="IG339" s="310"/>
      <c r="IH339" s="309"/>
      <c r="II339" s="311"/>
      <c r="IJ339" s="307"/>
      <c r="IK339" s="308"/>
      <c r="IL339" s="309"/>
      <c r="IM339" s="309"/>
      <c r="IN339" s="310"/>
      <c r="IO339" s="310"/>
      <c r="IP339" s="309"/>
      <c r="IQ339" s="311"/>
      <c r="IR339" s="307"/>
      <c r="IS339" s="308"/>
    </row>
    <row r="340" spans="1:253" s="306" customFormat="1" ht="13.5">
      <c r="A340" s="300"/>
      <c r="B340" s="374" t="s">
        <v>518</v>
      </c>
      <c r="C340" s="312"/>
      <c r="D340" s="279"/>
      <c r="E340" s="323"/>
      <c r="F340" s="393"/>
      <c r="G340" s="325"/>
      <c r="H340" s="326"/>
      <c r="I340" s="310"/>
      <c r="J340" s="327"/>
      <c r="K340" s="312"/>
      <c r="L340" s="307"/>
      <c r="M340" s="308"/>
      <c r="N340" s="309"/>
      <c r="O340" s="309"/>
      <c r="P340" s="310"/>
      <c r="Q340" s="310"/>
      <c r="R340" s="309"/>
      <c r="S340" s="311"/>
      <c r="T340" s="307"/>
      <c r="U340" s="308"/>
      <c r="V340" s="309"/>
      <c r="W340" s="309"/>
      <c r="X340" s="310"/>
      <c r="Y340" s="310"/>
      <c r="Z340" s="309"/>
      <c r="AA340" s="311"/>
      <c r="AB340" s="307"/>
      <c r="AC340" s="308"/>
      <c r="AD340" s="309"/>
      <c r="AE340" s="309"/>
      <c r="AF340" s="310"/>
      <c r="AG340" s="310"/>
      <c r="AH340" s="309"/>
      <c r="AI340" s="311"/>
      <c r="AJ340" s="307"/>
      <c r="AK340" s="308"/>
      <c r="AL340" s="309"/>
      <c r="AM340" s="309"/>
      <c r="AN340" s="310"/>
      <c r="AO340" s="310"/>
      <c r="AP340" s="309"/>
      <c r="AQ340" s="311"/>
      <c r="AR340" s="307"/>
      <c r="AS340" s="308"/>
      <c r="AT340" s="309"/>
      <c r="AU340" s="309"/>
      <c r="AV340" s="310"/>
      <c r="AW340" s="310"/>
      <c r="AX340" s="309"/>
      <c r="AY340" s="311"/>
      <c r="AZ340" s="307"/>
      <c r="BA340" s="308"/>
      <c r="BB340" s="309"/>
      <c r="BC340" s="309"/>
      <c r="BD340" s="310"/>
      <c r="BE340" s="310"/>
      <c r="BF340" s="309"/>
      <c r="BG340" s="311"/>
      <c r="BH340" s="307"/>
      <c r="BI340" s="308"/>
      <c r="BJ340" s="309"/>
      <c r="BK340" s="309"/>
      <c r="BL340" s="310"/>
      <c r="BM340" s="310"/>
      <c r="BN340" s="309"/>
      <c r="BO340" s="311"/>
      <c r="BP340" s="307"/>
      <c r="BQ340" s="308"/>
      <c r="BR340" s="309"/>
      <c r="BS340" s="309"/>
      <c r="BT340" s="310"/>
      <c r="BU340" s="310"/>
      <c r="BV340" s="309"/>
      <c r="BW340" s="311"/>
      <c r="BX340" s="307"/>
      <c r="BY340" s="308"/>
      <c r="BZ340" s="309"/>
      <c r="CA340" s="309"/>
      <c r="CB340" s="310"/>
      <c r="CC340" s="310"/>
      <c r="CD340" s="309"/>
      <c r="CE340" s="311"/>
      <c r="CF340" s="307"/>
      <c r="CG340" s="308"/>
      <c r="CH340" s="309"/>
      <c r="CI340" s="309"/>
      <c r="CJ340" s="310"/>
      <c r="CK340" s="310"/>
      <c r="CL340" s="309"/>
      <c r="CM340" s="311"/>
      <c r="CN340" s="307"/>
      <c r="CO340" s="308"/>
      <c r="CP340" s="309"/>
      <c r="CQ340" s="309"/>
      <c r="CR340" s="310"/>
      <c r="CS340" s="310"/>
      <c r="CT340" s="309"/>
      <c r="CU340" s="311"/>
      <c r="CV340" s="307"/>
      <c r="CW340" s="308"/>
      <c r="CX340" s="309"/>
      <c r="CY340" s="309"/>
      <c r="CZ340" s="310"/>
      <c r="DA340" s="310"/>
      <c r="DB340" s="309"/>
      <c r="DC340" s="311"/>
      <c r="DD340" s="307"/>
      <c r="DE340" s="308"/>
      <c r="DF340" s="309"/>
      <c r="DG340" s="309"/>
      <c r="DH340" s="310"/>
      <c r="DI340" s="310"/>
      <c r="DJ340" s="309"/>
      <c r="DK340" s="311"/>
      <c r="DL340" s="307"/>
      <c r="DM340" s="308"/>
      <c r="DN340" s="309"/>
      <c r="DO340" s="309"/>
      <c r="DP340" s="310"/>
      <c r="DQ340" s="310"/>
      <c r="DR340" s="309"/>
      <c r="DS340" s="311"/>
      <c r="DT340" s="307"/>
      <c r="DU340" s="308"/>
      <c r="DV340" s="309"/>
      <c r="DW340" s="309"/>
      <c r="DX340" s="310"/>
      <c r="DY340" s="310"/>
      <c r="DZ340" s="309"/>
      <c r="EA340" s="311"/>
      <c r="EB340" s="307"/>
      <c r="EC340" s="308"/>
      <c r="ED340" s="309"/>
      <c r="EE340" s="309"/>
      <c r="EF340" s="310"/>
      <c r="EG340" s="310"/>
      <c r="EH340" s="309"/>
      <c r="EI340" s="311"/>
      <c r="EJ340" s="307"/>
      <c r="EK340" s="308"/>
      <c r="EL340" s="309"/>
      <c r="EM340" s="309"/>
      <c r="EN340" s="310"/>
      <c r="EO340" s="310"/>
      <c r="EP340" s="309"/>
      <c r="EQ340" s="311"/>
      <c r="ER340" s="307"/>
      <c r="ES340" s="308"/>
      <c r="ET340" s="309"/>
      <c r="EU340" s="309"/>
      <c r="EV340" s="310"/>
      <c r="EW340" s="310"/>
      <c r="EX340" s="309"/>
      <c r="EY340" s="311"/>
      <c r="EZ340" s="307"/>
      <c r="FA340" s="308"/>
      <c r="FB340" s="309"/>
      <c r="FC340" s="309"/>
      <c r="FD340" s="310"/>
      <c r="FE340" s="310"/>
      <c r="FF340" s="309"/>
      <c r="FG340" s="311"/>
      <c r="FH340" s="307"/>
      <c r="FI340" s="308"/>
      <c r="FJ340" s="309"/>
      <c r="FK340" s="309"/>
      <c r="FL340" s="310"/>
      <c r="FM340" s="310"/>
      <c r="FN340" s="309"/>
      <c r="FO340" s="311"/>
      <c r="FP340" s="307"/>
      <c r="FQ340" s="308"/>
      <c r="FR340" s="309"/>
      <c r="FS340" s="309"/>
      <c r="FT340" s="310"/>
      <c r="FU340" s="310"/>
      <c r="FV340" s="309"/>
      <c r="FW340" s="311"/>
      <c r="FX340" s="307"/>
      <c r="FY340" s="308"/>
      <c r="FZ340" s="309"/>
      <c r="GA340" s="309"/>
      <c r="GB340" s="310"/>
      <c r="GC340" s="310"/>
      <c r="GD340" s="309"/>
      <c r="GE340" s="311"/>
      <c r="GF340" s="307"/>
      <c r="GG340" s="308"/>
      <c r="GH340" s="309"/>
      <c r="GI340" s="309"/>
      <c r="GJ340" s="310"/>
      <c r="GK340" s="310"/>
      <c r="GL340" s="309"/>
      <c r="GM340" s="311"/>
      <c r="GN340" s="307"/>
      <c r="GO340" s="308"/>
      <c r="GP340" s="309"/>
      <c r="GQ340" s="309"/>
      <c r="GR340" s="310"/>
      <c r="GS340" s="310"/>
      <c r="GT340" s="309"/>
      <c r="GU340" s="311"/>
      <c r="GV340" s="307"/>
      <c r="GW340" s="308"/>
      <c r="GX340" s="309"/>
      <c r="GY340" s="309"/>
      <c r="GZ340" s="310"/>
      <c r="HA340" s="310"/>
      <c r="HB340" s="309"/>
      <c r="HC340" s="311"/>
      <c r="HD340" s="307"/>
      <c r="HE340" s="308"/>
      <c r="HF340" s="309"/>
      <c r="HG340" s="309"/>
      <c r="HH340" s="310"/>
      <c r="HI340" s="310"/>
      <c r="HJ340" s="309"/>
      <c r="HK340" s="311"/>
      <c r="HL340" s="307"/>
      <c r="HM340" s="308"/>
      <c r="HN340" s="309"/>
      <c r="HO340" s="309"/>
      <c r="HP340" s="310"/>
      <c r="HQ340" s="310"/>
      <c r="HR340" s="309"/>
      <c r="HS340" s="311"/>
      <c r="HT340" s="307"/>
      <c r="HU340" s="308"/>
      <c r="HV340" s="309"/>
      <c r="HW340" s="309"/>
      <c r="HX340" s="310"/>
      <c r="HY340" s="310"/>
      <c r="HZ340" s="309"/>
      <c r="IA340" s="311"/>
      <c r="IB340" s="307"/>
      <c r="IC340" s="308"/>
      <c r="ID340" s="309"/>
      <c r="IE340" s="309"/>
      <c r="IF340" s="310"/>
      <c r="IG340" s="310"/>
      <c r="IH340" s="309"/>
      <c r="II340" s="311"/>
      <c r="IJ340" s="307"/>
      <c r="IK340" s="308"/>
      <c r="IL340" s="309"/>
      <c r="IM340" s="309"/>
      <c r="IN340" s="310"/>
      <c r="IO340" s="310"/>
      <c r="IP340" s="309"/>
      <c r="IQ340" s="311"/>
      <c r="IR340" s="307"/>
      <c r="IS340" s="308"/>
    </row>
    <row r="341" spans="1:253" s="306" customFormat="1" ht="38.25">
      <c r="A341" s="300"/>
      <c r="B341" s="374" t="s">
        <v>519</v>
      </c>
      <c r="C341" s="302" t="s">
        <v>459</v>
      </c>
      <c r="D341" s="303">
        <f>0.96+0.13+2.65+1.26+1.03*15+7.24+11.07*2+3.03*2*2+1.56*6*2+1*2+2.94*2+(1.8+2.45+3.8)*3.3+1.64*2</f>
        <v>118.395</v>
      </c>
      <c r="E341" s="323"/>
      <c r="F341" s="393"/>
      <c r="G341" s="325"/>
      <c r="H341" s="326"/>
      <c r="I341" s="310"/>
      <c r="J341" s="327"/>
      <c r="K341" s="312"/>
      <c r="L341" s="307"/>
      <c r="M341" s="308"/>
      <c r="N341" s="309"/>
      <c r="O341" s="309"/>
      <c r="P341" s="310"/>
      <c r="Q341" s="310"/>
      <c r="R341" s="309"/>
      <c r="S341" s="311"/>
      <c r="T341" s="307"/>
      <c r="U341" s="308"/>
      <c r="V341" s="309"/>
      <c r="W341" s="309"/>
      <c r="X341" s="310"/>
      <c r="Y341" s="310"/>
      <c r="Z341" s="309"/>
      <c r="AA341" s="311"/>
      <c r="AB341" s="307"/>
      <c r="AC341" s="308"/>
      <c r="AD341" s="309"/>
      <c r="AE341" s="309"/>
      <c r="AF341" s="310"/>
      <c r="AG341" s="310"/>
      <c r="AH341" s="309"/>
      <c r="AI341" s="311"/>
      <c r="AJ341" s="307"/>
      <c r="AK341" s="308"/>
      <c r="AL341" s="309"/>
      <c r="AM341" s="309"/>
      <c r="AN341" s="310"/>
      <c r="AO341" s="310"/>
      <c r="AP341" s="309"/>
      <c r="AQ341" s="311"/>
      <c r="AR341" s="307"/>
      <c r="AS341" s="308"/>
      <c r="AT341" s="309"/>
      <c r="AU341" s="309"/>
      <c r="AV341" s="310"/>
      <c r="AW341" s="310"/>
      <c r="AX341" s="309"/>
      <c r="AY341" s="311"/>
      <c r="AZ341" s="307"/>
      <c r="BA341" s="308"/>
      <c r="BB341" s="309"/>
      <c r="BC341" s="309"/>
      <c r="BD341" s="310"/>
      <c r="BE341" s="310"/>
      <c r="BF341" s="309"/>
      <c r="BG341" s="311"/>
      <c r="BH341" s="307"/>
      <c r="BI341" s="308"/>
      <c r="BJ341" s="309"/>
      <c r="BK341" s="309"/>
      <c r="BL341" s="310"/>
      <c r="BM341" s="310"/>
      <c r="BN341" s="309"/>
      <c r="BO341" s="311"/>
      <c r="BP341" s="307"/>
      <c r="BQ341" s="308"/>
      <c r="BR341" s="309"/>
      <c r="BS341" s="309"/>
      <c r="BT341" s="310"/>
      <c r="BU341" s="310"/>
      <c r="BV341" s="309"/>
      <c r="BW341" s="311"/>
      <c r="BX341" s="307"/>
      <c r="BY341" s="308"/>
      <c r="BZ341" s="309"/>
      <c r="CA341" s="309"/>
      <c r="CB341" s="310"/>
      <c r="CC341" s="310"/>
      <c r="CD341" s="309"/>
      <c r="CE341" s="311"/>
      <c r="CF341" s="307"/>
      <c r="CG341" s="308"/>
      <c r="CH341" s="309"/>
      <c r="CI341" s="309"/>
      <c r="CJ341" s="310"/>
      <c r="CK341" s="310"/>
      <c r="CL341" s="309"/>
      <c r="CM341" s="311"/>
      <c r="CN341" s="307"/>
      <c r="CO341" s="308"/>
      <c r="CP341" s="309"/>
      <c r="CQ341" s="309"/>
      <c r="CR341" s="310"/>
      <c r="CS341" s="310"/>
      <c r="CT341" s="309"/>
      <c r="CU341" s="311"/>
      <c r="CV341" s="307"/>
      <c r="CW341" s="308"/>
      <c r="CX341" s="309"/>
      <c r="CY341" s="309"/>
      <c r="CZ341" s="310"/>
      <c r="DA341" s="310"/>
      <c r="DB341" s="309"/>
      <c r="DC341" s="311"/>
      <c r="DD341" s="307"/>
      <c r="DE341" s="308"/>
      <c r="DF341" s="309"/>
      <c r="DG341" s="309"/>
      <c r="DH341" s="310"/>
      <c r="DI341" s="310"/>
      <c r="DJ341" s="309"/>
      <c r="DK341" s="311"/>
      <c r="DL341" s="307"/>
      <c r="DM341" s="308"/>
      <c r="DN341" s="309"/>
      <c r="DO341" s="309"/>
      <c r="DP341" s="310"/>
      <c r="DQ341" s="310"/>
      <c r="DR341" s="309"/>
      <c r="DS341" s="311"/>
      <c r="DT341" s="307"/>
      <c r="DU341" s="308"/>
      <c r="DV341" s="309"/>
      <c r="DW341" s="309"/>
      <c r="DX341" s="310"/>
      <c r="DY341" s="310"/>
      <c r="DZ341" s="309"/>
      <c r="EA341" s="311"/>
      <c r="EB341" s="307"/>
      <c r="EC341" s="308"/>
      <c r="ED341" s="309"/>
      <c r="EE341" s="309"/>
      <c r="EF341" s="310"/>
      <c r="EG341" s="310"/>
      <c r="EH341" s="309"/>
      <c r="EI341" s="311"/>
      <c r="EJ341" s="307"/>
      <c r="EK341" s="308"/>
      <c r="EL341" s="309"/>
      <c r="EM341" s="309"/>
      <c r="EN341" s="310"/>
      <c r="EO341" s="310"/>
      <c r="EP341" s="309"/>
      <c r="EQ341" s="311"/>
      <c r="ER341" s="307"/>
      <c r="ES341" s="308"/>
      <c r="ET341" s="309"/>
      <c r="EU341" s="309"/>
      <c r="EV341" s="310"/>
      <c r="EW341" s="310"/>
      <c r="EX341" s="309"/>
      <c r="EY341" s="311"/>
      <c r="EZ341" s="307"/>
      <c r="FA341" s="308"/>
      <c r="FB341" s="309"/>
      <c r="FC341" s="309"/>
      <c r="FD341" s="310"/>
      <c r="FE341" s="310"/>
      <c r="FF341" s="309"/>
      <c r="FG341" s="311"/>
      <c r="FH341" s="307"/>
      <c r="FI341" s="308"/>
      <c r="FJ341" s="309"/>
      <c r="FK341" s="309"/>
      <c r="FL341" s="310"/>
      <c r="FM341" s="310"/>
      <c r="FN341" s="309"/>
      <c r="FO341" s="311"/>
      <c r="FP341" s="307"/>
      <c r="FQ341" s="308"/>
      <c r="FR341" s="309"/>
      <c r="FS341" s="309"/>
      <c r="FT341" s="310"/>
      <c r="FU341" s="310"/>
      <c r="FV341" s="309"/>
      <c r="FW341" s="311"/>
      <c r="FX341" s="307"/>
      <c r="FY341" s="308"/>
      <c r="FZ341" s="309"/>
      <c r="GA341" s="309"/>
      <c r="GB341" s="310"/>
      <c r="GC341" s="310"/>
      <c r="GD341" s="309"/>
      <c r="GE341" s="311"/>
      <c r="GF341" s="307"/>
      <c r="GG341" s="308"/>
      <c r="GH341" s="309"/>
      <c r="GI341" s="309"/>
      <c r="GJ341" s="310"/>
      <c r="GK341" s="310"/>
      <c r="GL341" s="309"/>
      <c r="GM341" s="311"/>
      <c r="GN341" s="307"/>
      <c r="GO341" s="308"/>
      <c r="GP341" s="309"/>
      <c r="GQ341" s="309"/>
      <c r="GR341" s="310"/>
      <c r="GS341" s="310"/>
      <c r="GT341" s="309"/>
      <c r="GU341" s="311"/>
      <c r="GV341" s="307"/>
      <c r="GW341" s="308"/>
      <c r="GX341" s="309"/>
      <c r="GY341" s="309"/>
      <c r="GZ341" s="310"/>
      <c r="HA341" s="310"/>
      <c r="HB341" s="309"/>
      <c r="HC341" s="311"/>
      <c r="HD341" s="307"/>
      <c r="HE341" s="308"/>
      <c r="HF341" s="309"/>
      <c r="HG341" s="309"/>
      <c r="HH341" s="310"/>
      <c r="HI341" s="310"/>
      <c r="HJ341" s="309"/>
      <c r="HK341" s="311"/>
      <c r="HL341" s="307"/>
      <c r="HM341" s="308"/>
      <c r="HN341" s="309"/>
      <c r="HO341" s="309"/>
      <c r="HP341" s="310"/>
      <c r="HQ341" s="310"/>
      <c r="HR341" s="309"/>
      <c r="HS341" s="311"/>
      <c r="HT341" s="307"/>
      <c r="HU341" s="308"/>
      <c r="HV341" s="309"/>
      <c r="HW341" s="309"/>
      <c r="HX341" s="310"/>
      <c r="HY341" s="310"/>
      <c r="HZ341" s="309"/>
      <c r="IA341" s="311"/>
      <c r="IB341" s="307"/>
      <c r="IC341" s="308"/>
      <c r="ID341" s="309"/>
      <c r="IE341" s="309"/>
      <c r="IF341" s="310"/>
      <c r="IG341" s="310"/>
      <c r="IH341" s="309"/>
      <c r="II341" s="311"/>
      <c r="IJ341" s="307"/>
      <c r="IK341" s="308"/>
      <c r="IL341" s="309"/>
      <c r="IM341" s="309"/>
      <c r="IN341" s="310"/>
      <c r="IO341" s="310"/>
      <c r="IP341" s="309"/>
      <c r="IQ341" s="311"/>
      <c r="IR341" s="307"/>
      <c r="IS341" s="308"/>
    </row>
    <row r="342" spans="1:253" s="306" customFormat="1" ht="38.25">
      <c r="A342" s="300"/>
      <c r="B342" s="374" t="s">
        <v>520</v>
      </c>
      <c r="C342" s="302" t="s">
        <v>459</v>
      </c>
      <c r="D342" s="303">
        <f>0.96+0.22*2+2.65+1.26+1.03*16+0.65*2+1.52+1.56*3*2+(1.95+2.1+2.15*2+2.45+3.9)*3.3</f>
        <v>82.47999999999999</v>
      </c>
      <c r="E342" s="323"/>
      <c r="F342" s="393"/>
      <c r="G342" s="325"/>
      <c r="H342" s="326"/>
      <c r="I342" s="310"/>
      <c r="J342" s="327"/>
      <c r="K342" s="312"/>
      <c r="L342" s="307"/>
      <c r="M342" s="308"/>
      <c r="N342" s="309"/>
      <c r="O342" s="309"/>
      <c r="P342" s="310"/>
      <c r="Q342" s="310"/>
      <c r="R342" s="309"/>
      <c r="S342" s="311"/>
      <c r="T342" s="307"/>
      <c r="U342" s="308"/>
      <c r="V342" s="309"/>
      <c r="W342" s="309"/>
      <c r="X342" s="310"/>
      <c r="Y342" s="310"/>
      <c r="Z342" s="309"/>
      <c r="AA342" s="311"/>
      <c r="AB342" s="307"/>
      <c r="AC342" s="308"/>
      <c r="AD342" s="309"/>
      <c r="AE342" s="309"/>
      <c r="AF342" s="310"/>
      <c r="AG342" s="310"/>
      <c r="AH342" s="309"/>
      <c r="AI342" s="311"/>
      <c r="AJ342" s="307"/>
      <c r="AK342" s="308"/>
      <c r="AL342" s="309"/>
      <c r="AM342" s="309"/>
      <c r="AN342" s="310"/>
      <c r="AO342" s="310"/>
      <c r="AP342" s="309"/>
      <c r="AQ342" s="311"/>
      <c r="AR342" s="307"/>
      <c r="AS342" s="308"/>
      <c r="AT342" s="309"/>
      <c r="AU342" s="309"/>
      <c r="AV342" s="310"/>
      <c r="AW342" s="310"/>
      <c r="AX342" s="309"/>
      <c r="AY342" s="311"/>
      <c r="AZ342" s="307"/>
      <c r="BA342" s="308"/>
      <c r="BB342" s="309"/>
      <c r="BC342" s="309"/>
      <c r="BD342" s="310"/>
      <c r="BE342" s="310"/>
      <c r="BF342" s="309"/>
      <c r="BG342" s="311"/>
      <c r="BH342" s="307"/>
      <c r="BI342" s="308"/>
      <c r="BJ342" s="309"/>
      <c r="BK342" s="309"/>
      <c r="BL342" s="310"/>
      <c r="BM342" s="310"/>
      <c r="BN342" s="309"/>
      <c r="BO342" s="311"/>
      <c r="BP342" s="307"/>
      <c r="BQ342" s="308"/>
      <c r="BR342" s="309"/>
      <c r="BS342" s="309"/>
      <c r="BT342" s="310"/>
      <c r="BU342" s="310"/>
      <c r="BV342" s="309"/>
      <c r="BW342" s="311"/>
      <c r="BX342" s="307"/>
      <c r="BY342" s="308"/>
      <c r="BZ342" s="309"/>
      <c r="CA342" s="309"/>
      <c r="CB342" s="310"/>
      <c r="CC342" s="310"/>
      <c r="CD342" s="309"/>
      <c r="CE342" s="311"/>
      <c r="CF342" s="307"/>
      <c r="CG342" s="308"/>
      <c r="CH342" s="309"/>
      <c r="CI342" s="309"/>
      <c r="CJ342" s="310"/>
      <c r="CK342" s="310"/>
      <c r="CL342" s="309"/>
      <c r="CM342" s="311"/>
      <c r="CN342" s="307"/>
      <c r="CO342" s="308"/>
      <c r="CP342" s="309"/>
      <c r="CQ342" s="309"/>
      <c r="CR342" s="310"/>
      <c r="CS342" s="310"/>
      <c r="CT342" s="309"/>
      <c r="CU342" s="311"/>
      <c r="CV342" s="307"/>
      <c r="CW342" s="308"/>
      <c r="CX342" s="309"/>
      <c r="CY342" s="309"/>
      <c r="CZ342" s="310"/>
      <c r="DA342" s="310"/>
      <c r="DB342" s="309"/>
      <c r="DC342" s="311"/>
      <c r="DD342" s="307"/>
      <c r="DE342" s="308"/>
      <c r="DF342" s="309"/>
      <c r="DG342" s="309"/>
      <c r="DH342" s="310"/>
      <c r="DI342" s="310"/>
      <c r="DJ342" s="309"/>
      <c r="DK342" s="311"/>
      <c r="DL342" s="307"/>
      <c r="DM342" s="308"/>
      <c r="DN342" s="309"/>
      <c r="DO342" s="309"/>
      <c r="DP342" s="310"/>
      <c r="DQ342" s="310"/>
      <c r="DR342" s="309"/>
      <c r="DS342" s="311"/>
      <c r="DT342" s="307"/>
      <c r="DU342" s="308"/>
      <c r="DV342" s="309"/>
      <c r="DW342" s="309"/>
      <c r="DX342" s="310"/>
      <c r="DY342" s="310"/>
      <c r="DZ342" s="309"/>
      <c r="EA342" s="311"/>
      <c r="EB342" s="307"/>
      <c r="EC342" s="308"/>
      <c r="ED342" s="309"/>
      <c r="EE342" s="309"/>
      <c r="EF342" s="310"/>
      <c r="EG342" s="310"/>
      <c r="EH342" s="309"/>
      <c r="EI342" s="311"/>
      <c r="EJ342" s="307"/>
      <c r="EK342" s="308"/>
      <c r="EL342" s="309"/>
      <c r="EM342" s="309"/>
      <c r="EN342" s="310"/>
      <c r="EO342" s="310"/>
      <c r="EP342" s="309"/>
      <c r="EQ342" s="311"/>
      <c r="ER342" s="307"/>
      <c r="ES342" s="308"/>
      <c r="ET342" s="309"/>
      <c r="EU342" s="309"/>
      <c r="EV342" s="310"/>
      <c r="EW342" s="310"/>
      <c r="EX342" s="309"/>
      <c r="EY342" s="311"/>
      <c r="EZ342" s="307"/>
      <c r="FA342" s="308"/>
      <c r="FB342" s="309"/>
      <c r="FC342" s="309"/>
      <c r="FD342" s="310"/>
      <c r="FE342" s="310"/>
      <c r="FF342" s="309"/>
      <c r="FG342" s="311"/>
      <c r="FH342" s="307"/>
      <c r="FI342" s="308"/>
      <c r="FJ342" s="309"/>
      <c r="FK342" s="309"/>
      <c r="FL342" s="310"/>
      <c r="FM342" s="310"/>
      <c r="FN342" s="309"/>
      <c r="FO342" s="311"/>
      <c r="FP342" s="307"/>
      <c r="FQ342" s="308"/>
      <c r="FR342" s="309"/>
      <c r="FS342" s="309"/>
      <c r="FT342" s="310"/>
      <c r="FU342" s="310"/>
      <c r="FV342" s="309"/>
      <c r="FW342" s="311"/>
      <c r="FX342" s="307"/>
      <c r="FY342" s="308"/>
      <c r="FZ342" s="309"/>
      <c r="GA342" s="309"/>
      <c r="GB342" s="310"/>
      <c r="GC342" s="310"/>
      <c r="GD342" s="309"/>
      <c r="GE342" s="311"/>
      <c r="GF342" s="307"/>
      <c r="GG342" s="308"/>
      <c r="GH342" s="309"/>
      <c r="GI342" s="309"/>
      <c r="GJ342" s="310"/>
      <c r="GK342" s="310"/>
      <c r="GL342" s="309"/>
      <c r="GM342" s="311"/>
      <c r="GN342" s="307"/>
      <c r="GO342" s="308"/>
      <c r="GP342" s="309"/>
      <c r="GQ342" s="309"/>
      <c r="GR342" s="310"/>
      <c r="GS342" s="310"/>
      <c r="GT342" s="309"/>
      <c r="GU342" s="311"/>
      <c r="GV342" s="307"/>
      <c r="GW342" s="308"/>
      <c r="GX342" s="309"/>
      <c r="GY342" s="309"/>
      <c r="GZ342" s="310"/>
      <c r="HA342" s="310"/>
      <c r="HB342" s="309"/>
      <c r="HC342" s="311"/>
      <c r="HD342" s="307"/>
      <c r="HE342" s="308"/>
      <c r="HF342" s="309"/>
      <c r="HG342" s="309"/>
      <c r="HH342" s="310"/>
      <c r="HI342" s="310"/>
      <c r="HJ342" s="309"/>
      <c r="HK342" s="311"/>
      <c r="HL342" s="307"/>
      <c r="HM342" s="308"/>
      <c r="HN342" s="309"/>
      <c r="HO342" s="309"/>
      <c r="HP342" s="310"/>
      <c r="HQ342" s="310"/>
      <c r="HR342" s="309"/>
      <c r="HS342" s="311"/>
      <c r="HT342" s="307"/>
      <c r="HU342" s="308"/>
      <c r="HV342" s="309"/>
      <c r="HW342" s="309"/>
      <c r="HX342" s="310"/>
      <c r="HY342" s="310"/>
      <c r="HZ342" s="309"/>
      <c r="IA342" s="311"/>
      <c r="IB342" s="307"/>
      <c r="IC342" s="308"/>
      <c r="ID342" s="309"/>
      <c r="IE342" s="309"/>
      <c r="IF342" s="310"/>
      <c r="IG342" s="310"/>
      <c r="IH342" s="309"/>
      <c r="II342" s="311"/>
      <c r="IJ342" s="307"/>
      <c r="IK342" s="308"/>
      <c r="IL342" s="309"/>
      <c r="IM342" s="309"/>
      <c r="IN342" s="310"/>
      <c r="IO342" s="310"/>
      <c r="IP342" s="309"/>
      <c r="IQ342" s="311"/>
      <c r="IR342" s="307"/>
      <c r="IS342" s="308"/>
    </row>
    <row r="343" spans="1:253" s="306" customFormat="1" ht="38.25">
      <c r="A343" s="300"/>
      <c r="B343" s="374" t="s">
        <v>521</v>
      </c>
      <c r="C343" s="302" t="s">
        <v>459</v>
      </c>
      <c r="D343" s="303">
        <f>0.96+0.22*2+2.92*2+4.33+1.56*4*2+(1.95+2.05+2.15*2+2.45+3.9)*3.3</f>
        <v>72.395</v>
      </c>
      <c r="E343" s="323"/>
      <c r="F343" s="393"/>
      <c r="G343" s="325"/>
      <c r="H343" s="326"/>
      <c r="I343" s="310"/>
      <c r="J343" s="327"/>
      <c r="K343" s="312"/>
      <c r="L343" s="307"/>
      <c r="M343" s="308"/>
      <c r="N343" s="309"/>
      <c r="O343" s="309"/>
      <c r="P343" s="310"/>
      <c r="Q343" s="310"/>
      <c r="R343" s="309"/>
      <c r="S343" s="311"/>
      <c r="T343" s="307"/>
      <c r="U343" s="308"/>
      <c r="V343" s="309"/>
      <c r="W343" s="309"/>
      <c r="X343" s="310"/>
      <c r="Y343" s="310"/>
      <c r="Z343" s="309"/>
      <c r="AA343" s="311"/>
      <c r="AB343" s="307"/>
      <c r="AC343" s="308"/>
      <c r="AD343" s="309"/>
      <c r="AE343" s="309"/>
      <c r="AF343" s="310"/>
      <c r="AG343" s="310"/>
      <c r="AH343" s="309"/>
      <c r="AI343" s="311"/>
      <c r="AJ343" s="307"/>
      <c r="AK343" s="308"/>
      <c r="AL343" s="309"/>
      <c r="AM343" s="309"/>
      <c r="AN343" s="310"/>
      <c r="AO343" s="310"/>
      <c r="AP343" s="309"/>
      <c r="AQ343" s="311"/>
      <c r="AR343" s="307"/>
      <c r="AS343" s="308"/>
      <c r="AT343" s="309"/>
      <c r="AU343" s="309"/>
      <c r="AV343" s="310"/>
      <c r="AW343" s="310"/>
      <c r="AX343" s="309"/>
      <c r="AY343" s="311"/>
      <c r="AZ343" s="307"/>
      <c r="BA343" s="308"/>
      <c r="BB343" s="309"/>
      <c r="BC343" s="309"/>
      <c r="BD343" s="310"/>
      <c r="BE343" s="310"/>
      <c r="BF343" s="309"/>
      <c r="BG343" s="311"/>
      <c r="BH343" s="307"/>
      <c r="BI343" s="308"/>
      <c r="BJ343" s="309"/>
      <c r="BK343" s="309"/>
      <c r="BL343" s="310"/>
      <c r="BM343" s="310"/>
      <c r="BN343" s="309"/>
      <c r="BO343" s="311"/>
      <c r="BP343" s="307"/>
      <c r="BQ343" s="308"/>
      <c r="BR343" s="309"/>
      <c r="BS343" s="309"/>
      <c r="BT343" s="310"/>
      <c r="BU343" s="310"/>
      <c r="BV343" s="309"/>
      <c r="BW343" s="311"/>
      <c r="BX343" s="307"/>
      <c r="BY343" s="308"/>
      <c r="BZ343" s="309"/>
      <c r="CA343" s="309"/>
      <c r="CB343" s="310"/>
      <c r="CC343" s="310"/>
      <c r="CD343" s="309"/>
      <c r="CE343" s="311"/>
      <c r="CF343" s="307"/>
      <c r="CG343" s="308"/>
      <c r="CH343" s="309"/>
      <c r="CI343" s="309"/>
      <c r="CJ343" s="310"/>
      <c r="CK343" s="310"/>
      <c r="CL343" s="309"/>
      <c r="CM343" s="311"/>
      <c r="CN343" s="307"/>
      <c r="CO343" s="308"/>
      <c r="CP343" s="309"/>
      <c r="CQ343" s="309"/>
      <c r="CR343" s="310"/>
      <c r="CS343" s="310"/>
      <c r="CT343" s="309"/>
      <c r="CU343" s="311"/>
      <c r="CV343" s="307"/>
      <c r="CW343" s="308"/>
      <c r="CX343" s="309"/>
      <c r="CY343" s="309"/>
      <c r="CZ343" s="310"/>
      <c r="DA343" s="310"/>
      <c r="DB343" s="309"/>
      <c r="DC343" s="311"/>
      <c r="DD343" s="307"/>
      <c r="DE343" s="308"/>
      <c r="DF343" s="309"/>
      <c r="DG343" s="309"/>
      <c r="DH343" s="310"/>
      <c r="DI343" s="310"/>
      <c r="DJ343" s="309"/>
      <c r="DK343" s="311"/>
      <c r="DL343" s="307"/>
      <c r="DM343" s="308"/>
      <c r="DN343" s="309"/>
      <c r="DO343" s="309"/>
      <c r="DP343" s="310"/>
      <c r="DQ343" s="310"/>
      <c r="DR343" s="309"/>
      <c r="DS343" s="311"/>
      <c r="DT343" s="307"/>
      <c r="DU343" s="308"/>
      <c r="DV343" s="309"/>
      <c r="DW343" s="309"/>
      <c r="DX343" s="310"/>
      <c r="DY343" s="310"/>
      <c r="DZ343" s="309"/>
      <c r="EA343" s="311"/>
      <c r="EB343" s="307"/>
      <c r="EC343" s="308"/>
      <c r="ED343" s="309"/>
      <c r="EE343" s="309"/>
      <c r="EF343" s="310"/>
      <c r="EG343" s="310"/>
      <c r="EH343" s="309"/>
      <c r="EI343" s="311"/>
      <c r="EJ343" s="307"/>
      <c r="EK343" s="308"/>
      <c r="EL343" s="309"/>
      <c r="EM343" s="309"/>
      <c r="EN343" s="310"/>
      <c r="EO343" s="310"/>
      <c r="EP343" s="309"/>
      <c r="EQ343" s="311"/>
      <c r="ER343" s="307"/>
      <c r="ES343" s="308"/>
      <c r="ET343" s="309"/>
      <c r="EU343" s="309"/>
      <c r="EV343" s="310"/>
      <c r="EW343" s="310"/>
      <c r="EX343" s="309"/>
      <c r="EY343" s="311"/>
      <c r="EZ343" s="307"/>
      <c r="FA343" s="308"/>
      <c r="FB343" s="309"/>
      <c r="FC343" s="309"/>
      <c r="FD343" s="310"/>
      <c r="FE343" s="310"/>
      <c r="FF343" s="309"/>
      <c r="FG343" s="311"/>
      <c r="FH343" s="307"/>
      <c r="FI343" s="308"/>
      <c r="FJ343" s="309"/>
      <c r="FK343" s="309"/>
      <c r="FL343" s="310"/>
      <c r="FM343" s="310"/>
      <c r="FN343" s="309"/>
      <c r="FO343" s="311"/>
      <c r="FP343" s="307"/>
      <c r="FQ343" s="308"/>
      <c r="FR343" s="309"/>
      <c r="FS343" s="309"/>
      <c r="FT343" s="310"/>
      <c r="FU343" s="310"/>
      <c r="FV343" s="309"/>
      <c r="FW343" s="311"/>
      <c r="FX343" s="307"/>
      <c r="FY343" s="308"/>
      <c r="FZ343" s="309"/>
      <c r="GA343" s="309"/>
      <c r="GB343" s="310"/>
      <c r="GC343" s="310"/>
      <c r="GD343" s="309"/>
      <c r="GE343" s="311"/>
      <c r="GF343" s="307"/>
      <c r="GG343" s="308"/>
      <c r="GH343" s="309"/>
      <c r="GI343" s="309"/>
      <c r="GJ343" s="310"/>
      <c r="GK343" s="310"/>
      <c r="GL343" s="309"/>
      <c r="GM343" s="311"/>
      <c r="GN343" s="307"/>
      <c r="GO343" s="308"/>
      <c r="GP343" s="309"/>
      <c r="GQ343" s="309"/>
      <c r="GR343" s="310"/>
      <c r="GS343" s="310"/>
      <c r="GT343" s="309"/>
      <c r="GU343" s="311"/>
      <c r="GV343" s="307"/>
      <c r="GW343" s="308"/>
      <c r="GX343" s="309"/>
      <c r="GY343" s="309"/>
      <c r="GZ343" s="310"/>
      <c r="HA343" s="310"/>
      <c r="HB343" s="309"/>
      <c r="HC343" s="311"/>
      <c r="HD343" s="307"/>
      <c r="HE343" s="308"/>
      <c r="HF343" s="309"/>
      <c r="HG343" s="309"/>
      <c r="HH343" s="310"/>
      <c r="HI343" s="310"/>
      <c r="HJ343" s="309"/>
      <c r="HK343" s="311"/>
      <c r="HL343" s="307"/>
      <c r="HM343" s="308"/>
      <c r="HN343" s="309"/>
      <c r="HO343" s="309"/>
      <c r="HP343" s="310"/>
      <c r="HQ343" s="310"/>
      <c r="HR343" s="309"/>
      <c r="HS343" s="311"/>
      <c r="HT343" s="307"/>
      <c r="HU343" s="308"/>
      <c r="HV343" s="309"/>
      <c r="HW343" s="309"/>
      <c r="HX343" s="310"/>
      <c r="HY343" s="310"/>
      <c r="HZ343" s="309"/>
      <c r="IA343" s="311"/>
      <c r="IB343" s="307"/>
      <c r="IC343" s="308"/>
      <c r="ID343" s="309"/>
      <c r="IE343" s="309"/>
      <c r="IF343" s="310"/>
      <c r="IG343" s="310"/>
      <c r="IH343" s="309"/>
      <c r="II343" s="311"/>
      <c r="IJ343" s="307"/>
      <c r="IK343" s="308"/>
      <c r="IL343" s="309"/>
      <c r="IM343" s="309"/>
      <c r="IN343" s="310"/>
      <c r="IO343" s="310"/>
      <c r="IP343" s="309"/>
      <c r="IQ343" s="311"/>
      <c r="IR343" s="307"/>
      <c r="IS343" s="308"/>
    </row>
    <row r="344" spans="1:253" s="306" customFormat="1" ht="13.5">
      <c r="A344" s="300"/>
      <c r="B344" s="374" t="s">
        <v>465</v>
      </c>
      <c r="C344" s="312" t="s">
        <v>459</v>
      </c>
      <c r="D344" s="279">
        <f>D333+D335+D336+D337+D338-D341-D342-D343+D339</f>
        <v>8853.124</v>
      </c>
      <c r="E344" s="636">
        <v>0</v>
      </c>
      <c r="F344" s="627">
        <f>D344*E344</f>
        <v>0</v>
      </c>
      <c r="G344" s="622"/>
      <c r="H344" s="623"/>
      <c r="I344" s="624"/>
      <c r="J344" s="642">
        <f>E344*1.2</f>
        <v>0</v>
      </c>
      <c r="K344" s="679">
        <f>D344*J344</f>
        <v>0</v>
      </c>
      <c r="L344" s="307"/>
      <c r="M344" s="308"/>
      <c r="N344" s="309"/>
      <c r="O344" s="309"/>
      <c r="P344" s="310"/>
      <c r="Q344" s="310"/>
      <c r="R344" s="309"/>
      <c r="S344" s="311"/>
      <c r="T344" s="307"/>
      <c r="U344" s="308"/>
      <c r="V344" s="309"/>
      <c r="W344" s="309"/>
      <c r="X344" s="310"/>
      <c r="Y344" s="310"/>
      <c r="Z344" s="309"/>
      <c r="AA344" s="311"/>
      <c r="AB344" s="307"/>
      <c r="AC344" s="308"/>
      <c r="AD344" s="309"/>
      <c r="AE344" s="309"/>
      <c r="AF344" s="310"/>
      <c r="AG344" s="310"/>
      <c r="AH344" s="309"/>
      <c r="AI344" s="311"/>
      <c r="AJ344" s="307"/>
      <c r="AK344" s="308"/>
      <c r="AL344" s="309"/>
      <c r="AM344" s="309"/>
      <c r="AN344" s="310"/>
      <c r="AO344" s="310"/>
      <c r="AP344" s="309"/>
      <c r="AQ344" s="311"/>
      <c r="AR344" s="307"/>
      <c r="AS344" s="308"/>
      <c r="AT344" s="309"/>
      <c r="AU344" s="309"/>
      <c r="AV344" s="310"/>
      <c r="AW344" s="310"/>
      <c r="AX344" s="309"/>
      <c r="AY344" s="311"/>
      <c r="AZ344" s="307"/>
      <c r="BA344" s="308"/>
      <c r="BB344" s="309"/>
      <c r="BC344" s="309"/>
      <c r="BD344" s="310"/>
      <c r="BE344" s="310"/>
      <c r="BF344" s="309"/>
      <c r="BG344" s="311"/>
      <c r="BH344" s="307"/>
      <c r="BI344" s="308"/>
      <c r="BJ344" s="309"/>
      <c r="BK344" s="309"/>
      <c r="BL344" s="310"/>
      <c r="BM344" s="310"/>
      <c r="BN344" s="309"/>
      <c r="BO344" s="311"/>
      <c r="BP344" s="307"/>
      <c r="BQ344" s="308"/>
      <c r="BR344" s="309"/>
      <c r="BS344" s="309"/>
      <c r="BT344" s="310"/>
      <c r="BU344" s="310"/>
      <c r="BV344" s="309"/>
      <c r="BW344" s="311"/>
      <c r="BX344" s="307"/>
      <c r="BY344" s="308"/>
      <c r="BZ344" s="309"/>
      <c r="CA344" s="309"/>
      <c r="CB344" s="310"/>
      <c r="CC344" s="310"/>
      <c r="CD344" s="309"/>
      <c r="CE344" s="311"/>
      <c r="CF344" s="307"/>
      <c r="CG344" s="308"/>
      <c r="CH344" s="309"/>
      <c r="CI344" s="309"/>
      <c r="CJ344" s="310"/>
      <c r="CK344" s="310"/>
      <c r="CL344" s="309"/>
      <c r="CM344" s="311"/>
      <c r="CN344" s="307"/>
      <c r="CO344" s="308"/>
      <c r="CP344" s="309"/>
      <c r="CQ344" s="309"/>
      <c r="CR344" s="310"/>
      <c r="CS344" s="310"/>
      <c r="CT344" s="309"/>
      <c r="CU344" s="311"/>
      <c r="CV344" s="307"/>
      <c r="CW344" s="308"/>
      <c r="CX344" s="309"/>
      <c r="CY344" s="309"/>
      <c r="CZ344" s="310"/>
      <c r="DA344" s="310"/>
      <c r="DB344" s="309"/>
      <c r="DC344" s="311"/>
      <c r="DD344" s="307"/>
      <c r="DE344" s="308"/>
      <c r="DF344" s="309"/>
      <c r="DG344" s="309"/>
      <c r="DH344" s="310"/>
      <c r="DI344" s="310"/>
      <c r="DJ344" s="309"/>
      <c r="DK344" s="311"/>
      <c r="DL344" s="307"/>
      <c r="DM344" s="308"/>
      <c r="DN344" s="309"/>
      <c r="DO344" s="309"/>
      <c r="DP344" s="310"/>
      <c r="DQ344" s="310"/>
      <c r="DR344" s="309"/>
      <c r="DS344" s="311"/>
      <c r="DT344" s="307"/>
      <c r="DU344" s="308"/>
      <c r="DV344" s="309"/>
      <c r="DW344" s="309"/>
      <c r="DX344" s="310"/>
      <c r="DY344" s="310"/>
      <c r="DZ344" s="309"/>
      <c r="EA344" s="311"/>
      <c r="EB344" s="307"/>
      <c r="EC344" s="308"/>
      <c r="ED344" s="309"/>
      <c r="EE344" s="309"/>
      <c r="EF344" s="310"/>
      <c r="EG344" s="310"/>
      <c r="EH344" s="309"/>
      <c r="EI344" s="311"/>
      <c r="EJ344" s="307"/>
      <c r="EK344" s="308"/>
      <c r="EL344" s="309"/>
      <c r="EM344" s="309"/>
      <c r="EN344" s="310"/>
      <c r="EO344" s="310"/>
      <c r="EP344" s="309"/>
      <c r="EQ344" s="311"/>
      <c r="ER344" s="307"/>
      <c r="ES344" s="308"/>
      <c r="ET344" s="309"/>
      <c r="EU344" s="309"/>
      <c r="EV344" s="310"/>
      <c r="EW344" s="310"/>
      <c r="EX344" s="309"/>
      <c r="EY344" s="311"/>
      <c r="EZ344" s="307"/>
      <c r="FA344" s="308"/>
      <c r="FB344" s="309"/>
      <c r="FC344" s="309"/>
      <c r="FD344" s="310"/>
      <c r="FE344" s="310"/>
      <c r="FF344" s="309"/>
      <c r="FG344" s="311"/>
      <c r="FH344" s="307"/>
      <c r="FI344" s="308"/>
      <c r="FJ344" s="309"/>
      <c r="FK344" s="309"/>
      <c r="FL344" s="310"/>
      <c r="FM344" s="310"/>
      <c r="FN344" s="309"/>
      <c r="FO344" s="311"/>
      <c r="FP344" s="307"/>
      <c r="FQ344" s="308"/>
      <c r="FR344" s="309"/>
      <c r="FS344" s="309"/>
      <c r="FT344" s="310"/>
      <c r="FU344" s="310"/>
      <c r="FV344" s="309"/>
      <c r="FW344" s="311"/>
      <c r="FX344" s="307"/>
      <c r="FY344" s="308"/>
      <c r="FZ344" s="309"/>
      <c r="GA344" s="309"/>
      <c r="GB344" s="310"/>
      <c r="GC344" s="310"/>
      <c r="GD344" s="309"/>
      <c r="GE344" s="311"/>
      <c r="GF344" s="307"/>
      <c r="GG344" s="308"/>
      <c r="GH344" s="309"/>
      <c r="GI344" s="309"/>
      <c r="GJ344" s="310"/>
      <c r="GK344" s="310"/>
      <c r="GL344" s="309"/>
      <c r="GM344" s="311"/>
      <c r="GN344" s="307"/>
      <c r="GO344" s="308"/>
      <c r="GP344" s="309"/>
      <c r="GQ344" s="309"/>
      <c r="GR344" s="310"/>
      <c r="GS344" s="310"/>
      <c r="GT344" s="309"/>
      <c r="GU344" s="311"/>
      <c r="GV344" s="307"/>
      <c r="GW344" s="308"/>
      <c r="GX344" s="309"/>
      <c r="GY344" s="309"/>
      <c r="GZ344" s="310"/>
      <c r="HA344" s="310"/>
      <c r="HB344" s="309"/>
      <c r="HC344" s="311"/>
      <c r="HD344" s="307"/>
      <c r="HE344" s="308"/>
      <c r="HF344" s="309"/>
      <c r="HG344" s="309"/>
      <c r="HH344" s="310"/>
      <c r="HI344" s="310"/>
      <c r="HJ344" s="309"/>
      <c r="HK344" s="311"/>
      <c r="HL344" s="307"/>
      <c r="HM344" s="308"/>
      <c r="HN344" s="309"/>
      <c r="HO344" s="309"/>
      <c r="HP344" s="310"/>
      <c r="HQ344" s="310"/>
      <c r="HR344" s="309"/>
      <c r="HS344" s="311"/>
      <c r="HT344" s="307"/>
      <c r="HU344" s="308"/>
      <c r="HV344" s="309"/>
      <c r="HW344" s="309"/>
      <c r="HX344" s="310"/>
      <c r="HY344" s="310"/>
      <c r="HZ344" s="309"/>
      <c r="IA344" s="311"/>
      <c r="IB344" s="307"/>
      <c r="IC344" s="308"/>
      <c r="ID344" s="309"/>
      <c r="IE344" s="309"/>
      <c r="IF344" s="310"/>
      <c r="IG344" s="310"/>
      <c r="IH344" s="309"/>
      <c r="II344" s="311"/>
      <c r="IJ344" s="307"/>
      <c r="IK344" s="308"/>
      <c r="IL344" s="309"/>
      <c r="IM344" s="309"/>
      <c r="IN344" s="310"/>
      <c r="IO344" s="310"/>
      <c r="IP344" s="309"/>
      <c r="IQ344" s="311"/>
      <c r="IR344" s="307"/>
      <c r="IS344" s="308"/>
    </row>
    <row r="345" spans="1:253" s="306" customFormat="1" ht="38.25">
      <c r="A345" s="300">
        <v>9.02</v>
      </c>
      <c r="B345" s="380" t="s">
        <v>672</v>
      </c>
      <c r="C345" s="312"/>
      <c r="D345" s="279"/>
      <c r="E345" s="632"/>
      <c r="F345" s="633"/>
      <c r="G345" s="622"/>
      <c r="H345" s="623"/>
      <c r="I345" s="624"/>
      <c r="J345" s="642"/>
      <c r="K345" s="679"/>
      <c r="L345" s="307"/>
      <c r="M345" s="308"/>
      <c r="N345" s="309"/>
      <c r="O345" s="309"/>
      <c r="P345" s="310"/>
      <c r="Q345" s="310"/>
      <c r="R345" s="309"/>
      <c r="S345" s="311"/>
      <c r="T345" s="307"/>
      <c r="U345" s="308"/>
      <c r="V345" s="309"/>
      <c r="W345" s="309"/>
      <c r="X345" s="310"/>
      <c r="Y345" s="310"/>
      <c r="Z345" s="309"/>
      <c r="AA345" s="311"/>
      <c r="AB345" s="307"/>
      <c r="AC345" s="308"/>
      <c r="AD345" s="309"/>
      <c r="AE345" s="309"/>
      <c r="AF345" s="310"/>
      <c r="AG345" s="310"/>
      <c r="AH345" s="309"/>
      <c r="AI345" s="311"/>
      <c r="AJ345" s="307"/>
      <c r="AK345" s="308"/>
      <c r="AL345" s="309"/>
      <c r="AM345" s="309"/>
      <c r="AN345" s="310"/>
      <c r="AO345" s="310"/>
      <c r="AP345" s="309"/>
      <c r="AQ345" s="311"/>
      <c r="AR345" s="307"/>
      <c r="AS345" s="308"/>
      <c r="AT345" s="309"/>
      <c r="AU345" s="309"/>
      <c r="AV345" s="310"/>
      <c r="AW345" s="310"/>
      <c r="AX345" s="309"/>
      <c r="AY345" s="311"/>
      <c r="AZ345" s="307"/>
      <c r="BA345" s="308"/>
      <c r="BB345" s="309"/>
      <c r="BC345" s="309"/>
      <c r="BD345" s="310"/>
      <c r="BE345" s="310"/>
      <c r="BF345" s="309"/>
      <c r="BG345" s="311"/>
      <c r="BH345" s="307"/>
      <c r="BI345" s="308"/>
      <c r="BJ345" s="309"/>
      <c r="BK345" s="309"/>
      <c r="BL345" s="310"/>
      <c r="BM345" s="310"/>
      <c r="BN345" s="309"/>
      <c r="BO345" s="311"/>
      <c r="BP345" s="307"/>
      <c r="BQ345" s="308"/>
      <c r="BR345" s="309"/>
      <c r="BS345" s="309"/>
      <c r="BT345" s="310"/>
      <c r="BU345" s="310"/>
      <c r="BV345" s="309"/>
      <c r="BW345" s="311"/>
      <c r="BX345" s="307"/>
      <c r="BY345" s="308"/>
      <c r="BZ345" s="309"/>
      <c r="CA345" s="309"/>
      <c r="CB345" s="310"/>
      <c r="CC345" s="310"/>
      <c r="CD345" s="309"/>
      <c r="CE345" s="311"/>
      <c r="CF345" s="307"/>
      <c r="CG345" s="308"/>
      <c r="CH345" s="309"/>
      <c r="CI345" s="309"/>
      <c r="CJ345" s="310"/>
      <c r="CK345" s="310"/>
      <c r="CL345" s="309"/>
      <c r="CM345" s="311"/>
      <c r="CN345" s="307"/>
      <c r="CO345" s="308"/>
      <c r="CP345" s="309"/>
      <c r="CQ345" s="309"/>
      <c r="CR345" s="310"/>
      <c r="CS345" s="310"/>
      <c r="CT345" s="309"/>
      <c r="CU345" s="311"/>
      <c r="CV345" s="307"/>
      <c r="CW345" s="308"/>
      <c r="CX345" s="309"/>
      <c r="CY345" s="309"/>
      <c r="CZ345" s="310"/>
      <c r="DA345" s="310"/>
      <c r="DB345" s="309"/>
      <c r="DC345" s="311"/>
      <c r="DD345" s="307"/>
      <c r="DE345" s="308"/>
      <c r="DF345" s="309"/>
      <c r="DG345" s="309"/>
      <c r="DH345" s="310"/>
      <c r="DI345" s="310"/>
      <c r="DJ345" s="309"/>
      <c r="DK345" s="311"/>
      <c r="DL345" s="307"/>
      <c r="DM345" s="308"/>
      <c r="DN345" s="309"/>
      <c r="DO345" s="309"/>
      <c r="DP345" s="310"/>
      <c r="DQ345" s="310"/>
      <c r="DR345" s="309"/>
      <c r="DS345" s="311"/>
      <c r="DT345" s="307"/>
      <c r="DU345" s="308"/>
      <c r="DV345" s="309"/>
      <c r="DW345" s="309"/>
      <c r="DX345" s="310"/>
      <c r="DY345" s="310"/>
      <c r="DZ345" s="309"/>
      <c r="EA345" s="311"/>
      <c r="EB345" s="307"/>
      <c r="EC345" s="308"/>
      <c r="ED345" s="309"/>
      <c r="EE345" s="309"/>
      <c r="EF345" s="310"/>
      <c r="EG345" s="310"/>
      <c r="EH345" s="309"/>
      <c r="EI345" s="311"/>
      <c r="EJ345" s="307"/>
      <c r="EK345" s="308"/>
      <c r="EL345" s="309"/>
      <c r="EM345" s="309"/>
      <c r="EN345" s="310"/>
      <c r="EO345" s="310"/>
      <c r="EP345" s="309"/>
      <c r="EQ345" s="311"/>
      <c r="ER345" s="307"/>
      <c r="ES345" s="308"/>
      <c r="ET345" s="309"/>
      <c r="EU345" s="309"/>
      <c r="EV345" s="310"/>
      <c r="EW345" s="310"/>
      <c r="EX345" s="309"/>
      <c r="EY345" s="311"/>
      <c r="EZ345" s="307"/>
      <c r="FA345" s="308"/>
      <c r="FB345" s="309"/>
      <c r="FC345" s="309"/>
      <c r="FD345" s="310"/>
      <c r="FE345" s="310"/>
      <c r="FF345" s="309"/>
      <c r="FG345" s="311"/>
      <c r="FH345" s="307"/>
      <c r="FI345" s="308"/>
      <c r="FJ345" s="309"/>
      <c r="FK345" s="309"/>
      <c r="FL345" s="310"/>
      <c r="FM345" s="310"/>
      <c r="FN345" s="309"/>
      <c r="FO345" s="311"/>
      <c r="FP345" s="307"/>
      <c r="FQ345" s="308"/>
      <c r="FR345" s="309"/>
      <c r="FS345" s="309"/>
      <c r="FT345" s="310"/>
      <c r="FU345" s="310"/>
      <c r="FV345" s="309"/>
      <c r="FW345" s="311"/>
      <c r="FX345" s="307"/>
      <c r="FY345" s="308"/>
      <c r="FZ345" s="309"/>
      <c r="GA345" s="309"/>
      <c r="GB345" s="310"/>
      <c r="GC345" s="310"/>
      <c r="GD345" s="309"/>
      <c r="GE345" s="311"/>
      <c r="GF345" s="307"/>
      <c r="GG345" s="308"/>
      <c r="GH345" s="309"/>
      <c r="GI345" s="309"/>
      <c r="GJ345" s="310"/>
      <c r="GK345" s="310"/>
      <c r="GL345" s="309"/>
      <c r="GM345" s="311"/>
      <c r="GN345" s="307"/>
      <c r="GO345" s="308"/>
      <c r="GP345" s="309"/>
      <c r="GQ345" s="309"/>
      <c r="GR345" s="310"/>
      <c r="GS345" s="310"/>
      <c r="GT345" s="309"/>
      <c r="GU345" s="311"/>
      <c r="GV345" s="307"/>
      <c r="GW345" s="308"/>
      <c r="GX345" s="309"/>
      <c r="GY345" s="309"/>
      <c r="GZ345" s="310"/>
      <c r="HA345" s="310"/>
      <c r="HB345" s="309"/>
      <c r="HC345" s="311"/>
      <c r="HD345" s="307"/>
      <c r="HE345" s="308"/>
      <c r="HF345" s="309"/>
      <c r="HG345" s="309"/>
      <c r="HH345" s="310"/>
      <c r="HI345" s="310"/>
      <c r="HJ345" s="309"/>
      <c r="HK345" s="311"/>
      <c r="HL345" s="307"/>
      <c r="HM345" s="308"/>
      <c r="HN345" s="309"/>
      <c r="HO345" s="309"/>
      <c r="HP345" s="310"/>
      <c r="HQ345" s="310"/>
      <c r="HR345" s="309"/>
      <c r="HS345" s="311"/>
      <c r="HT345" s="307"/>
      <c r="HU345" s="308"/>
      <c r="HV345" s="309"/>
      <c r="HW345" s="309"/>
      <c r="HX345" s="310"/>
      <c r="HY345" s="310"/>
      <c r="HZ345" s="309"/>
      <c r="IA345" s="311"/>
      <c r="IB345" s="307"/>
      <c r="IC345" s="308"/>
      <c r="ID345" s="309"/>
      <c r="IE345" s="309"/>
      <c r="IF345" s="310"/>
      <c r="IG345" s="310"/>
      <c r="IH345" s="309"/>
      <c r="II345" s="311"/>
      <c r="IJ345" s="307"/>
      <c r="IK345" s="308"/>
      <c r="IL345" s="309"/>
      <c r="IM345" s="309"/>
      <c r="IN345" s="310"/>
      <c r="IO345" s="310"/>
      <c r="IP345" s="309"/>
      <c r="IQ345" s="311"/>
      <c r="IR345" s="307"/>
      <c r="IS345" s="308"/>
    </row>
    <row r="346" spans="1:253" s="306" customFormat="1" ht="51.75">
      <c r="A346" s="300"/>
      <c r="B346" s="358" t="s">
        <v>673</v>
      </c>
      <c r="C346" s="302" t="s">
        <v>459</v>
      </c>
      <c r="D346" s="394">
        <f>11*1.5+(19.1+9.8+21.25)*1.5+(19.05+9.8)*1.5+22.15*1.5+9.15*2*1.2+9.3*2*1.2+33.15*1.5+(7.41+7.46+162.25+159.7+159.4)*1.5</f>
        <v>1006.5600000000001</v>
      </c>
      <c r="E346" s="655">
        <v>0</v>
      </c>
      <c r="F346" s="600">
        <f>D346*E346</f>
        <v>0</v>
      </c>
      <c r="G346" s="622"/>
      <c r="H346" s="623"/>
      <c r="I346" s="624"/>
      <c r="J346" s="642">
        <f>E346*1.2</f>
        <v>0</v>
      </c>
      <c r="K346" s="679">
        <f>D346*J346</f>
        <v>0</v>
      </c>
      <c r="L346" s="307"/>
      <c r="M346" s="308"/>
      <c r="N346" s="309"/>
      <c r="O346" s="309"/>
      <c r="P346" s="310"/>
      <c r="Q346" s="310"/>
      <c r="R346" s="309"/>
      <c r="S346" s="311"/>
      <c r="T346" s="307"/>
      <c r="U346" s="308"/>
      <c r="V346" s="309"/>
      <c r="W346" s="309"/>
      <c r="X346" s="310"/>
      <c r="Y346" s="310"/>
      <c r="Z346" s="309"/>
      <c r="AA346" s="311"/>
      <c r="AB346" s="307"/>
      <c r="AC346" s="308"/>
      <c r="AD346" s="309"/>
      <c r="AE346" s="309"/>
      <c r="AF346" s="310"/>
      <c r="AG346" s="310"/>
      <c r="AH346" s="309"/>
      <c r="AI346" s="311"/>
      <c r="AJ346" s="307"/>
      <c r="AK346" s="308"/>
      <c r="AL346" s="309"/>
      <c r="AM346" s="309"/>
      <c r="AN346" s="310"/>
      <c r="AO346" s="310"/>
      <c r="AP346" s="309"/>
      <c r="AQ346" s="311"/>
      <c r="AR346" s="307"/>
      <c r="AS346" s="308"/>
      <c r="AT346" s="309"/>
      <c r="AU346" s="309"/>
      <c r="AV346" s="310"/>
      <c r="AW346" s="310"/>
      <c r="AX346" s="309"/>
      <c r="AY346" s="311"/>
      <c r="AZ346" s="307"/>
      <c r="BA346" s="308"/>
      <c r="BB346" s="309"/>
      <c r="BC346" s="309"/>
      <c r="BD346" s="310"/>
      <c r="BE346" s="310"/>
      <c r="BF346" s="309"/>
      <c r="BG346" s="311"/>
      <c r="BH346" s="307"/>
      <c r="BI346" s="308"/>
      <c r="BJ346" s="309"/>
      <c r="BK346" s="309"/>
      <c r="BL346" s="310"/>
      <c r="BM346" s="310"/>
      <c r="BN346" s="309"/>
      <c r="BO346" s="311"/>
      <c r="BP346" s="307"/>
      <c r="BQ346" s="308"/>
      <c r="BR346" s="309"/>
      <c r="BS346" s="309"/>
      <c r="BT346" s="310"/>
      <c r="BU346" s="310"/>
      <c r="BV346" s="309"/>
      <c r="BW346" s="311"/>
      <c r="BX346" s="307"/>
      <c r="BY346" s="308"/>
      <c r="BZ346" s="309"/>
      <c r="CA346" s="309"/>
      <c r="CB346" s="310"/>
      <c r="CC346" s="310"/>
      <c r="CD346" s="309"/>
      <c r="CE346" s="311"/>
      <c r="CF346" s="307"/>
      <c r="CG346" s="308"/>
      <c r="CH346" s="309"/>
      <c r="CI346" s="309"/>
      <c r="CJ346" s="310"/>
      <c r="CK346" s="310"/>
      <c r="CL346" s="309"/>
      <c r="CM346" s="311"/>
      <c r="CN346" s="307"/>
      <c r="CO346" s="308"/>
      <c r="CP346" s="309"/>
      <c r="CQ346" s="309"/>
      <c r="CR346" s="310"/>
      <c r="CS346" s="310"/>
      <c r="CT346" s="309"/>
      <c r="CU346" s="311"/>
      <c r="CV346" s="307"/>
      <c r="CW346" s="308"/>
      <c r="CX346" s="309"/>
      <c r="CY346" s="309"/>
      <c r="CZ346" s="310"/>
      <c r="DA346" s="310"/>
      <c r="DB346" s="309"/>
      <c r="DC346" s="311"/>
      <c r="DD346" s="307"/>
      <c r="DE346" s="308"/>
      <c r="DF346" s="309"/>
      <c r="DG346" s="309"/>
      <c r="DH346" s="310"/>
      <c r="DI346" s="310"/>
      <c r="DJ346" s="309"/>
      <c r="DK346" s="311"/>
      <c r="DL346" s="307"/>
      <c r="DM346" s="308"/>
      <c r="DN346" s="309"/>
      <c r="DO346" s="309"/>
      <c r="DP346" s="310"/>
      <c r="DQ346" s="310"/>
      <c r="DR346" s="309"/>
      <c r="DS346" s="311"/>
      <c r="DT346" s="307"/>
      <c r="DU346" s="308"/>
      <c r="DV346" s="309"/>
      <c r="DW346" s="309"/>
      <c r="DX346" s="310"/>
      <c r="DY346" s="310"/>
      <c r="DZ346" s="309"/>
      <c r="EA346" s="311"/>
      <c r="EB346" s="307"/>
      <c r="EC346" s="308"/>
      <c r="ED346" s="309"/>
      <c r="EE346" s="309"/>
      <c r="EF346" s="310"/>
      <c r="EG346" s="310"/>
      <c r="EH346" s="309"/>
      <c r="EI346" s="311"/>
      <c r="EJ346" s="307"/>
      <c r="EK346" s="308"/>
      <c r="EL346" s="309"/>
      <c r="EM346" s="309"/>
      <c r="EN346" s="310"/>
      <c r="EO346" s="310"/>
      <c r="EP346" s="309"/>
      <c r="EQ346" s="311"/>
      <c r="ER346" s="307"/>
      <c r="ES346" s="308"/>
      <c r="ET346" s="309"/>
      <c r="EU346" s="309"/>
      <c r="EV346" s="310"/>
      <c r="EW346" s="310"/>
      <c r="EX346" s="309"/>
      <c r="EY346" s="311"/>
      <c r="EZ346" s="307"/>
      <c r="FA346" s="308"/>
      <c r="FB346" s="309"/>
      <c r="FC346" s="309"/>
      <c r="FD346" s="310"/>
      <c r="FE346" s="310"/>
      <c r="FF346" s="309"/>
      <c r="FG346" s="311"/>
      <c r="FH346" s="307"/>
      <c r="FI346" s="308"/>
      <c r="FJ346" s="309"/>
      <c r="FK346" s="309"/>
      <c r="FL346" s="310"/>
      <c r="FM346" s="310"/>
      <c r="FN346" s="309"/>
      <c r="FO346" s="311"/>
      <c r="FP346" s="307"/>
      <c r="FQ346" s="308"/>
      <c r="FR346" s="309"/>
      <c r="FS346" s="309"/>
      <c r="FT346" s="310"/>
      <c r="FU346" s="310"/>
      <c r="FV346" s="309"/>
      <c r="FW346" s="311"/>
      <c r="FX346" s="307"/>
      <c r="FY346" s="308"/>
      <c r="FZ346" s="309"/>
      <c r="GA346" s="309"/>
      <c r="GB346" s="310"/>
      <c r="GC346" s="310"/>
      <c r="GD346" s="309"/>
      <c r="GE346" s="311"/>
      <c r="GF346" s="307"/>
      <c r="GG346" s="308"/>
      <c r="GH346" s="309"/>
      <c r="GI346" s="309"/>
      <c r="GJ346" s="310"/>
      <c r="GK346" s="310"/>
      <c r="GL346" s="309"/>
      <c r="GM346" s="311"/>
      <c r="GN346" s="307"/>
      <c r="GO346" s="308"/>
      <c r="GP346" s="309"/>
      <c r="GQ346" s="309"/>
      <c r="GR346" s="310"/>
      <c r="GS346" s="310"/>
      <c r="GT346" s="309"/>
      <c r="GU346" s="311"/>
      <c r="GV346" s="307"/>
      <c r="GW346" s="308"/>
      <c r="GX346" s="309"/>
      <c r="GY346" s="309"/>
      <c r="GZ346" s="310"/>
      <c r="HA346" s="310"/>
      <c r="HB346" s="309"/>
      <c r="HC346" s="311"/>
      <c r="HD346" s="307"/>
      <c r="HE346" s="308"/>
      <c r="HF346" s="309"/>
      <c r="HG346" s="309"/>
      <c r="HH346" s="310"/>
      <c r="HI346" s="310"/>
      <c r="HJ346" s="309"/>
      <c r="HK346" s="311"/>
      <c r="HL346" s="307"/>
      <c r="HM346" s="308"/>
      <c r="HN346" s="309"/>
      <c r="HO346" s="309"/>
      <c r="HP346" s="310"/>
      <c r="HQ346" s="310"/>
      <c r="HR346" s="309"/>
      <c r="HS346" s="311"/>
      <c r="HT346" s="307"/>
      <c r="HU346" s="308"/>
      <c r="HV346" s="309"/>
      <c r="HW346" s="309"/>
      <c r="HX346" s="310"/>
      <c r="HY346" s="310"/>
      <c r="HZ346" s="309"/>
      <c r="IA346" s="311"/>
      <c r="IB346" s="307"/>
      <c r="IC346" s="308"/>
      <c r="ID346" s="309"/>
      <c r="IE346" s="309"/>
      <c r="IF346" s="310"/>
      <c r="IG346" s="310"/>
      <c r="IH346" s="309"/>
      <c r="II346" s="311"/>
      <c r="IJ346" s="307"/>
      <c r="IK346" s="308"/>
      <c r="IL346" s="309"/>
      <c r="IM346" s="309"/>
      <c r="IN346" s="310"/>
      <c r="IO346" s="310"/>
      <c r="IP346" s="309"/>
      <c r="IQ346" s="311"/>
      <c r="IR346" s="307"/>
      <c r="IS346" s="308"/>
    </row>
    <row r="347" spans="1:253" s="306" customFormat="1" ht="102">
      <c r="A347" s="300">
        <v>9.03</v>
      </c>
      <c r="B347" s="435" t="s">
        <v>736</v>
      </c>
      <c r="C347" s="312"/>
      <c r="D347" s="279"/>
      <c r="E347" s="632"/>
      <c r="F347" s="633"/>
      <c r="G347" s="622"/>
      <c r="H347" s="623"/>
      <c r="I347" s="624"/>
      <c r="J347" s="625"/>
      <c r="K347" s="678"/>
      <c r="L347" s="307"/>
      <c r="M347" s="308"/>
      <c r="N347" s="309"/>
      <c r="O347" s="309"/>
      <c r="P347" s="310"/>
      <c r="Q347" s="310"/>
      <c r="R347" s="309"/>
      <c r="S347" s="311"/>
      <c r="T347" s="307"/>
      <c r="U347" s="308"/>
      <c r="V347" s="309"/>
      <c r="W347" s="309"/>
      <c r="X347" s="310"/>
      <c r="Y347" s="310"/>
      <c r="Z347" s="309"/>
      <c r="AA347" s="311"/>
      <c r="AB347" s="307"/>
      <c r="AC347" s="308"/>
      <c r="AD347" s="309"/>
      <c r="AE347" s="309"/>
      <c r="AF347" s="310"/>
      <c r="AG347" s="310"/>
      <c r="AH347" s="309"/>
      <c r="AI347" s="311"/>
      <c r="AJ347" s="307"/>
      <c r="AK347" s="308"/>
      <c r="AL347" s="309"/>
      <c r="AM347" s="309"/>
      <c r="AN347" s="310"/>
      <c r="AO347" s="310"/>
      <c r="AP347" s="309"/>
      <c r="AQ347" s="311"/>
      <c r="AR347" s="307"/>
      <c r="AS347" s="308"/>
      <c r="AT347" s="309"/>
      <c r="AU347" s="309"/>
      <c r="AV347" s="310"/>
      <c r="AW347" s="310"/>
      <c r="AX347" s="309"/>
      <c r="AY347" s="311"/>
      <c r="AZ347" s="307"/>
      <c r="BA347" s="308"/>
      <c r="BB347" s="309"/>
      <c r="BC347" s="309"/>
      <c r="BD347" s="310"/>
      <c r="BE347" s="310"/>
      <c r="BF347" s="309"/>
      <c r="BG347" s="311"/>
      <c r="BH347" s="307"/>
      <c r="BI347" s="308"/>
      <c r="BJ347" s="309"/>
      <c r="BK347" s="309"/>
      <c r="BL347" s="310"/>
      <c r="BM347" s="310"/>
      <c r="BN347" s="309"/>
      <c r="BO347" s="311"/>
      <c r="BP347" s="307"/>
      <c r="BQ347" s="308"/>
      <c r="BR347" s="309"/>
      <c r="BS347" s="309"/>
      <c r="BT347" s="310"/>
      <c r="BU347" s="310"/>
      <c r="BV347" s="309"/>
      <c r="BW347" s="311"/>
      <c r="BX347" s="307"/>
      <c r="BY347" s="308"/>
      <c r="BZ347" s="309"/>
      <c r="CA347" s="309"/>
      <c r="CB347" s="310"/>
      <c r="CC347" s="310"/>
      <c r="CD347" s="309"/>
      <c r="CE347" s="311"/>
      <c r="CF347" s="307"/>
      <c r="CG347" s="308"/>
      <c r="CH347" s="309"/>
      <c r="CI347" s="309"/>
      <c r="CJ347" s="310"/>
      <c r="CK347" s="310"/>
      <c r="CL347" s="309"/>
      <c r="CM347" s="311"/>
      <c r="CN347" s="307"/>
      <c r="CO347" s="308"/>
      <c r="CP347" s="309"/>
      <c r="CQ347" s="309"/>
      <c r="CR347" s="310"/>
      <c r="CS347" s="310"/>
      <c r="CT347" s="309"/>
      <c r="CU347" s="311"/>
      <c r="CV347" s="307"/>
      <c r="CW347" s="308"/>
      <c r="CX347" s="309"/>
      <c r="CY347" s="309"/>
      <c r="CZ347" s="310"/>
      <c r="DA347" s="310"/>
      <c r="DB347" s="309"/>
      <c r="DC347" s="311"/>
      <c r="DD347" s="307"/>
      <c r="DE347" s="308"/>
      <c r="DF347" s="309"/>
      <c r="DG347" s="309"/>
      <c r="DH347" s="310"/>
      <c r="DI347" s="310"/>
      <c r="DJ347" s="309"/>
      <c r="DK347" s="311"/>
      <c r="DL347" s="307"/>
      <c r="DM347" s="308"/>
      <c r="DN347" s="309"/>
      <c r="DO347" s="309"/>
      <c r="DP347" s="310"/>
      <c r="DQ347" s="310"/>
      <c r="DR347" s="309"/>
      <c r="DS347" s="311"/>
      <c r="DT347" s="307"/>
      <c r="DU347" s="308"/>
      <c r="DV347" s="309"/>
      <c r="DW347" s="309"/>
      <c r="DX347" s="310"/>
      <c r="DY347" s="310"/>
      <c r="DZ347" s="309"/>
      <c r="EA347" s="311"/>
      <c r="EB347" s="307"/>
      <c r="EC347" s="308"/>
      <c r="ED347" s="309"/>
      <c r="EE347" s="309"/>
      <c r="EF347" s="310"/>
      <c r="EG347" s="310"/>
      <c r="EH347" s="309"/>
      <c r="EI347" s="311"/>
      <c r="EJ347" s="307"/>
      <c r="EK347" s="308"/>
      <c r="EL347" s="309"/>
      <c r="EM347" s="309"/>
      <c r="EN347" s="310"/>
      <c r="EO347" s="310"/>
      <c r="EP347" s="309"/>
      <c r="EQ347" s="311"/>
      <c r="ER347" s="307"/>
      <c r="ES347" s="308"/>
      <c r="ET347" s="309"/>
      <c r="EU347" s="309"/>
      <c r="EV347" s="310"/>
      <c r="EW347" s="310"/>
      <c r="EX347" s="309"/>
      <c r="EY347" s="311"/>
      <c r="EZ347" s="307"/>
      <c r="FA347" s="308"/>
      <c r="FB347" s="309"/>
      <c r="FC347" s="309"/>
      <c r="FD347" s="310"/>
      <c r="FE347" s="310"/>
      <c r="FF347" s="309"/>
      <c r="FG347" s="311"/>
      <c r="FH347" s="307"/>
      <c r="FI347" s="308"/>
      <c r="FJ347" s="309"/>
      <c r="FK347" s="309"/>
      <c r="FL347" s="310"/>
      <c r="FM347" s="310"/>
      <c r="FN347" s="309"/>
      <c r="FO347" s="311"/>
      <c r="FP347" s="307"/>
      <c r="FQ347" s="308"/>
      <c r="FR347" s="309"/>
      <c r="FS347" s="309"/>
      <c r="FT347" s="310"/>
      <c r="FU347" s="310"/>
      <c r="FV347" s="309"/>
      <c r="FW347" s="311"/>
      <c r="FX347" s="307"/>
      <c r="FY347" s="308"/>
      <c r="FZ347" s="309"/>
      <c r="GA347" s="309"/>
      <c r="GB347" s="310"/>
      <c r="GC347" s="310"/>
      <c r="GD347" s="309"/>
      <c r="GE347" s="311"/>
      <c r="GF347" s="307"/>
      <c r="GG347" s="308"/>
      <c r="GH347" s="309"/>
      <c r="GI347" s="309"/>
      <c r="GJ347" s="310"/>
      <c r="GK347" s="310"/>
      <c r="GL347" s="309"/>
      <c r="GM347" s="311"/>
      <c r="GN347" s="307"/>
      <c r="GO347" s="308"/>
      <c r="GP347" s="309"/>
      <c r="GQ347" s="309"/>
      <c r="GR347" s="310"/>
      <c r="GS347" s="310"/>
      <c r="GT347" s="309"/>
      <c r="GU347" s="311"/>
      <c r="GV347" s="307"/>
      <c r="GW347" s="308"/>
      <c r="GX347" s="309"/>
      <c r="GY347" s="309"/>
      <c r="GZ347" s="310"/>
      <c r="HA347" s="310"/>
      <c r="HB347" s="309"/>
      <c r="HC347" s="311"/>
      <c r="HD347" s="307"/>
      <c r="HE347" s="308"/>
      <c r="HF347" s="309"/>
      <c r="HG347" s="309"/>
      <c r="HH347" s="310"/>
      <c r="HI347" s="310"/>
      <c r="HJ347" s="309"/>
      <c r="HK347" s="311"/>
      <c r="HL347" s="307"/>
      <c r="HM347" s="308"/>
      <c r="HN347" s="309"/>
      <c r="HO347" s="309"/>
      <c r="HP347" s="310"/>
      <c r="HQ347" s="310"/>
      <c r="HR347" s="309"/>
      <c r="HS347" s="311"/>
      <c r="HT347" s="307"/>
      <c r="HU347" s="308"/>
      <c r="HV347" s="309"/>
      <c r="HW347" s="309"/>
      <c r="HX347" s="310"/>
      <c r="HY347" s="310"/>
      <c r="HZ347" s="309"/>
      <c r="IA347" s="311"/>
      <c r="IB347" s="307"/>
      <c r="IC347" s="308"/>
      <c r="ID347" s="309"/>
      <c r="IE347" s="309"/>
      <c r="IF347" s="310"/>
      <c r="IG347" s="310"/>
      <c r="IH347" s="309"/>
      <c r="II347" s="311"/>
      <c r="IJ347" s="307"/>
      <c r="IK347" s="308"/>
      <c r="IL347" s="309"/>
      <c r="IM347" s="309"/>
      <c r="IN347" s="310"/>
      <c r="IO347" s="310"/>
      <c r="IP347" s="309"/>
      <c r="IQ347" s="311"/>
      <c r="IR347" s="307"/>
      <c r="IS347" s="308"/>
    </row>
    <row r="348" spans="1:253" s="306" customFormat="1" ht="39">
      <c r="A348" s="300"/>
      <c r="B348" s="366" t="s">
        <v>523</v>
      </c>
      <c r="C348" s="302" t="s">
        <v>459</v>
      </c>
      <c r="D348" s="363">
        <f>(27.3+19.4+21.3+27.1+47.46+25.82+88.32+15.83)*2.7+28.6*0.5+21.55*3.37</f>
        <v>822.7545</v>
      </c>
      <c r="E348" s="637"/>
      <c r="F348" s="637"/>
      <c r="G348" s="622"/>
      <c r="H348" s="623"/>
      <c r="I348" s="624"/>
      <c r="J348" s="625"/>
      <c r="K348" s="678"/>
      <c r="L348" s="307"/>
      <c r="M348" s="308"/>
      <c r="N348" s="309"/>
      <c r="O348" s="309"/>
      <c r="P348" s="310"/>
      <c r="Q348" s="310"/>
      <c r="R348" s="309"/>
      <c r="S348" s="311"/>
      <c r="T348" s="307"/>
      <c r="U348" s="308"/>
      <c r="V348" s="309"/>
      <c r="W348" s="309"/>
      <c r="X348" s="310"/>
      <c r="Y348" s="310"/>
      <c r="Z348" s="309"/>
      <c r="AA348" s="311"/>
      <c r="AB348" s="307"/>
      <c r="AC348" s="308"/>
      <c r="AD348" s="309"/>
      <c r="AE348" s="309"/>
      <c r="AF348" s="310"/>
      <c r="AG348" s="310"/>
      <c r="AH348" s="309"/>
      <c r="AI348" s="311"/>
      <c r="AJ348" s="307"/>
      <c r="AK348" s="308"/>
      <c r="AL348" s="309"/>
      <c r="AM348" s="309"/>
      <c r="AN348" s="310"/>
      <c r="AO348" s="310"/>
      <c r="AP348" s="309"/>
      <c r="AQ348" s="311"/>
      <c r="AR348" s="307"/>
      <c r="AS348" s="308"/>
      <c r="AT348" s="309"/>
      <c r="AU348" s="309"/>
      <c r="AV348" s="310"/>
      <c r="AW348" s="310"/>
      <c r="AX348" s="309"/>
      <c r="AY348" s="311"/>
      <c r="AZ348" s="307"/>
      <c r="BA348" s="308"/>
      <c r="BB348" s="309"/>
      <c r="BC348" s="309"/>
      <c r="BD348" s="310"/>
      <c r="BE348" s="310"/>
      <c r="BF348" s="309"/>
      <c r="BG348" s="311"/>
      <c r="BH348" s="307"/>
      <c r="BI348" s="308"/>
      <c r="BJ348" s="309"/>
      <c r="BK348" s="309"/>
      <c r="BL348" s="310"/>
      <c r="BM348" s="310"/>
      <c r="BN348" s="309"/>
      <c r="BO348" s="311"/>
      <c r="BP348" s="307"/>
      <c r="BQ348" s="308"/>
      <c r="BR348" s="309"/>
      <c r="BS348" s="309"/>
      <c r="BT348" s="310"/>
      <c r="BU348" s="310"/>
      <c r="BV348" s="309"/>
      <c r="BW348" s="311"/>
      <c r="BX348" s="307"/>
      <c r="BY348" s="308"/>
      <c r="BZ348" s="309"/>
      <c r="CA348" s="309"/>
      <c r="CB348" s="310"/>
      <c r="CC348" s="310"/>
      <c r="CD348" s="309"/>
      <c r="CE348" s="311"/>
      <c r="CF348" s="307"/>
      <c r="CG348" s="308"/>
      <c r="CH348" s="309"/>
      <c r="CI348" s="309"/>
      <c r="CJ348" s="310"/>
      <c r="CK348" s="310"/>
      <c r="CL348" s="309"/>
      <c r="CM348" s="311"/>
      <c r="CN348" s="307"/>
      <c r="CO348" s="308"/>
      <c r="CP348" s="309"/>
      <c r="CQ348" s="309"/>
      <c r="CR348" s="310"/>
      <c r="CS348" s="310"/>
      <c r="CT348" s="309"/>
      <c r="CU348" s="311"/>
      <c r="CV348" s="307"/>
      <c r="CW348" s="308"/>
      <c r="CX348" s="309"/>
      <c r="CY348" s="309"/>
      <c r="CZ348" s="310"/>
      <c r="DA348" s="310"/>
      <c r="DB348" s="309"/>
      <c r="DC348" s="311"/>
      <c r="DD348" s="307"/>
      <c r="DE348" s="308"/>
      <c r="DF348" s="309"/>
      <c r="DG348" s="309"/>
      <c r="DH348" s="310"/>
      <c r="DI348" s="310"/>
      <c r="DJ348" s="309"/>
      <c r="DK348" s="311"/>
      <c r="DL348" s="307"/>
      <c r="DM348" s="308"/>
      <c r="DN348" s="309"/>
      <c r="DO348" s="309"/>
      <c r="DP348" s="310"/>
      <c r="DQ348" s="310"/>
      <c r="DR348" s="309"/>
      <c r="DS348" s="311"/>
      <c r="DT348" s="307"/>
      <c r="DU348" s="308"/>
      <c r="DV348" s="309"/>
      <c r="DW348" s="309"/>
      <c r="DX348" s="310"/>
      <c r="DY348" s="310"/>
      <c r="DZ348" s="309"/>
      <c r="EA348" s="311"/>
      <c r="EB348" s="307"/>
      <c r="EC348" s="308"/>
      <c r="ED348" s="309"/>
      <c r="EE348" s="309"/>
      <c r="EF348" s="310"/>
      <c r="EG348" s="310"/>
      <c r="EH348" s="309"/>
      <c r="EI348" s="311"/>
      <c r="EJ348" s="307"/>
      <c r="EK348" s="308"/>
      <c r="EL348" s="309"/>
      <c r="EM348" s="309"/>
      <c r="EN348" s="310"/>
      <c r="EO348" s="310"/>
      <c r="EP348" s="309"/>
      <c r="EQ348" s="311"/>
      <c r="ER348" s="307"/>
      <c r="ES348" s="308"/>
      <c r="ET348" s="309"/>
      <c r="EU348" s="309"/>
      <c r="EV348" s="310"/>
      <c r="EW348" s="310"/>
      <c r="EX348" s="309"/>
      <c r="EY348" s="311"/>
      <c r="EZ348" s="307"/>
      <c r="FA348" s="308"/>
      <c r="FB348" s="309"/>
      <c r="FC348" s="309"/>
      <c r="FD348" s="310"/>
      <c r="FE348" s="310"/>
      <c r="FF348" s="309"/>
      <c r="FG348" s="311"/>
      <c r="FH348" s="307"/>
      <c r="FI348" s="308"/>
      <c r="FJ348" s="309"/>
      <c r="FK348" s="309"/>
      <c r="FL348" s="310"/>
      <c r="FM348" s="310"/>
      <c r="FN348" s="309"/>
      <c r="FO348" s="311"/>
      <c r="FP348" s="307"/>
      <c r="FQ348" s="308"/>
      <c r="FR348" s="309"/>
      <c r="FS348" s="309"/>
      <c r="FT348" s="310"/>
      <c r="FU348" s="310"/>
      <c r="FV348" s="309"/>
      <c r="FW348" s="311"/>
      <c r="FX348" s="307"/>
      <c r="FY348" s="308"/>
      <c r="FZ348" s="309"/>
      <c r="GA348" s="309"/>
      <c r="GB348" s="310"/>
      <c r="GC348" s="310"/>
      <c r="GD348" s="309"/>
      <c r="GE348" s="311"/>
      <c r="GF348" s="307"/>
      <c r="GG348" s="308"/>
      <c r="GH348" s="309"/>
      <c r="GI348" s="309"/>
      <c r="GJ348" s="310"/>
      <c r="GK348" s="310"/>
      <c r="GL348" s="309"/>
      <c r="GM348" s="311"/>
      <c r="GN348" s="307"/>
      <c r="GO348" s="308"/>
      <c r="GP348" s="309"/>
      <c r="GQ348" s="309"/>
      <c r="GR348" s="310"/>
      <c r="GS348" s="310"/>
      <c r="GT348" s="309"/>
      <c r="GU348" s="311"/>
      <c r="GV348" s="307"/>
      <c r="GW348" s="308"/>
      <c r="GX348" s="309"/>
      <c r="GY348" s="309"/>
      <c r="GZ348" s="310"/>
      <c r="HA348" s="310"/>
      <c r="HB348" s="309"/>
      <c r="HC348" s="311"/>
      <c r="HD348" s="307"/>
      <c r="HE348" s="308"/>
      <c r="HF348" s="309"/>
      <c r="HG348" s="309"/>
      <c r="HH348" s="310"/>
      <c r="HI348" s="310"/>
      <c r="HJ348" s="309"/>
      <c r="HK348" s="311"/>
      <c r="HL348" s="307"/>
      <c r="HM348" s="308"/>
      <c r="HN348" s="309"/>
      <c r="HO348" s="309"/>
      <c r="HP348" s="310"/>
      <c r="HQ348" s="310"/>
      <c r="HR348" s="309"/>
      <c r="HS348" s="311"/>
      <c r="HT348" s="307"/>
      <c r="HU348" s="308"/>
      <c r="HV348" s="309"/>
      <c r="HW348" s="309"/>
      <c r="HX348" s="310"/>
      <c r="HY348" s="310"/>
      <c r="HZ348" s="309"/>
      <c r="IA348" s="311"/>
      <c r="IB348" s="307"/>
      <c r="IC348" s="308"/>
      <c r="ID348" s="309"/>
      <c r="IE348" s="309"/>
      <c r="IF348" s="310"/>
      <c r="IG348" s="310"/>
      <c r="IH348" s="309"/>
      <c r="II348" s="311"/>
      <c r="IJ348" s="307"/>
      <c r="IK348" s="308"/>
      <c r="IL348" s="309"/>
      <c r="IM348" s="309"/>
      <c r="IN348" s="310"/>
      <c r="IO348" s="310"/>
      <c r="IP348" s="309"/>
      <c r="IQ348" s="311"/>
      <c r="IR348" s="307"/>
      <c r="IS348" s="308"/>
    </row>
    <row r="349" spans="1:253" s="306" customFormat="1" ht="13.5">
      <c r="A349" s="300"/>
      <c r="B349" s="366" t="s">
        <v>524</v>
      </c>
      <c r="C349" s="312" t="s">
        <v>459</v>
      </c>
      <c r="D349" s="271">
        <f>0.23*2+1.07+0.22</f>
        <v>1.75</v>
      </c>
      <c r="E349" s="626"/>
      <c r="F349" s="627"/>
      <c r="G349" s="622"/>
      <c r="H349" s="623"/>
      <c r="I349" s="624"/>
      <c r="J349" s="625"/>
      <c r="K349" s="678"/>
      <c r="L349" s="307"/>
      <c r="M349" s="308"/>
      <c r="N349" s="309"/>
      <c r="O349" s="309"/>
      <c r="P349" s="310"/>
      <c r="Q349" s="310"/>
      <c r="R349" s="309"/>
      <c r="S349" s="311"/>
      <c r="T349" s="307"/>
      <c r="U349" s="308"/>
      <c r="V349" s="309"/>
      <c r="W349" s="309"/>
      <c r="X349" s="310"/>
      <c r="Y349" s="310"/>
      <c r="Z349" s="309"/>
      <c r="AA349" s="311"/>
      <c r="AB349" s="307"/>
      <c r="AC349" s="308"/>
      <c r="AD349" s="309"/>
      <c r="AE349" s="309"/>
      <c r="AF349" s="310"/>
      <c r="AG349" s="310"/>
      <c r="AH349" s="309"/>
      <c r="AI349" s="311"/>
      <c r="AJ349" s="307"/>
      <c r="AK349" s="308"/>
      <c r="AL349" s="309"/>
      <c r="AM349" s="309"/>
      <c r="AN349" s="310"/>
      <c r="AO349" s="310"/>
      <c r="AP349" s="309"/>
      <c r="AQ349" s="311"/>
      <c r="AR349" s="307"/>
      <c r="AS349" s="308"/>
      <c r="AT349" s="309"/>
      <c r="AU349" s="309"/>
      <c r="AV349" s="310"/>
      <c r="AW349" s="310"/>
      <c r="AX349" s="309"/>
      <c r="AY349" s="311"/>
      <c r="AZ349" s="307"/>
      <c r="BA349" s="308"/>
      <c r="BB349" s="309"/>
      <c r="BC349" s="309"/>
      <c r="BD349" s="310"/>
      <c r="BE349" s="310"/>
      <c r="BF349" s="309"/>
      <c r="BG349" s="311"/>
      <c r="BH349" s="307"/>
      <c r="BI349" s="308"/>
      <c r="BJ349" s="309"/>
      <c r="BK349" s="309"/>
      <c r="BL349" s="310"/>
      <c r="BM349" s="310"/>
      <c r="BN349" s="309"/>
      <c r="BO349" s="311"/>
      <c r="BP349" s="307"/>
      <c r="BQ349" s="308"/>
      <c r="BR349" s="309"/>
      <c r="BS349" s="309"/>
      <c r="BT349" s="310"/>
      <c r="BU349" s="310"/>
      <c r="BV349" s="309"/>
      <c r="BW349" s="311"/>
      <c r="BX349" s="307"/>
      <c r="BY349" s="308"/>
      <c r="BZ349" s="309"/>
      <c r="CA349" s="309"/>
      <c r="CB349" s="310"/>
      <c r="CC349" s="310"/>
      <c r="CD349" s="309"/>
      <c r="CE349" s="311"/>
      <c r="CF349" s="307"/>
      <c r="CG349" s="308"/>
      <c r="CH349" s="309"/>
      <c r="CI349" s="309"/>
      <c r="CJ349" s="310"/>
      <c r="CK349" s="310"/>
      <c r="CL349" s="309"/>
      <c r="CM349" s="311"/>
      <c r="CN349" s="307"/>
      <c r="CO349" s="308"/>
      <c r="CP349" s="309"/>
      <c r="CQ349" s="309"/>
      <c r="CR349" s="310"/>
      <c r="CS349" s="310"/>
      <c r="CT349" s="309"/>
      <c r="CU349" s="311"/>
      <c r="CV349" s="307"/>
      <c r="CW349" s="308"/>
      <c r="CX349" s="309"/>
      <c r="CY349" s="309"/>
      <c r="CZ349" s="310"/>
      <c r="DA349" s="310"/>
      <c r="DB349" s="309"/>
      <c r="DC349" s="311"/>
      <c r="DD349" s="307"/>
      <c r="DE349" s="308"/>
      <c r="DF349" s="309"/>
      <c r="DG349" s="309"/>
      <c r="DH349" s="310"/>
      <c r="DI349" s="310"/>
      <c r="DJ349" s="309"/>
      <c r="DK349" s="311"/>
      <c r="DL349" s="307"/>
      <c r="DM349" s="308"/>
      <c r="DN349" s="309"/>
      <c r="DO349" s="309"/>
      <c r="DP349" s="310"/>
      <c r="DQ349" s="310"/>
      <c r="DR349" s="309"/>
      <c r="DS349" s="311"/>
      <c r="DT349" s="307"/>
      <c r="DU349" s="308"/>
      <c r="DV349" s="309"/>
      <c r="DW349" s="309"/>
      <c r="DX349" s="310"/>
      <c r="DY349" s="310"/>
      <c r="DZ349" s="309"/>
      <c r="EA349" s="311"/>
      <c r="EB349" s="307"/>
      <c r="EC349" s="308"/>
      <c r="ED349" s="309"/>
      <c r="EE349" s="309"/>
      <c r="EF349" s="310"/>
      <c r="EG349" s="310"/>
      <c r="EH349" s="309"/>
      <c r="EI349" s="311"/>
      <c r="EJ349" s="307"/>
      <c r="EK349" s="308"/>
      <c r="EL349" s="309"/>
      <c r="EM349" s="309"/>
      <c r="EN349" s="310"/>
      <c r="EO349" s="310"/>
      <c r="EP349" s="309"/>
      <c r="EQ349" s="311"/>
      <c r="ER349" s="307"/>
      <c r="ES349" s="308"/>
      <c r="ET349" s="309"/>
      <c r="EU349" s="309"/>
      <c r="EV349" s="310"/>
      <c r="EW349" s="310"/>
      <c r="EX349" s="309"/>
      <c r="EY349" s="311"/>
      <c r="EZ349" s="307"/>
      <c r="FA349" s="308"/>
      <c r="FB349" s="309"/>
      <c r="FC349" s="309"/>
      <c r="FD349" s="310"/>
      <c r="FE349" s="310"/>
      <c r="FF349" s="309"/>
      <c r="FG349" s="311"/>
      <c r="FH349" s="307"/>
      <c r="FI349" s="308"/>
      <c r="FJ349" s="309"/>
      <c r="FK349" s="309"/>
      <c r="FL349" s="310"/>
      <c r="FM349" s="310"/>
      <c r="FN349" s="309"/>
      <c r="FO349" s="311"/>
      <c r="FP349" s="307"/>
      <c r="FQ349" s="308"/>
      <c r="FR349" s="309"/>
      <c r="FS349" s="309"/>
      <c r="FT349" s="310"/>
      <c r="FU349" s="310"/>
      <c r="FV349" s="309"/>
      <c r="FW349" s="311"/>
      <c r="FX349" s="307"/>
      <c r="FY349" s="308"/>
      <c r="FZ349" s="309"/>
      <c r="GA349" s="309"/>
      <c r="GB349" s="310"/>
      <c r="GC349" s="310"/>
      <c r="GD349" s="309"/>
      <c r="GE349" s="311"/>
      <c r="GF349" s="307"/>
      <c r="GG349" s="308"/>
      <c r="GH349" s="309"/>
      <c r="GI349" s="309"/>
      <c r="GJ349" s="310"/>
      <c r="GK349" s="310"/>
      <c r="GL349" s="309"/>
      <c r="GM349" s="311"/>
      <c r="GN349" s="307"/>
      <c r="GO349" s="308"/>
      <c r="GP349" s="309"/>
      <c r="GQ349" s="309"/>
      <c r="GR349" s="310"/>
      <c r="GS349" s="310"/>
      <c r="GT349" s="309"/>
      <c r="GU349" s="311"/>
      <c r="GV349" s="307"/>
      <c r="GW349" s="308"/>
      <c r="GX349" s="309"/>
      <c r="GY349" s="309"/>
      <c r="GZ349" s="310"/>
      <c r="HA349" s="310"/>
      <c r="HB349" s="309"/>
      <c r="HC349" s="311"/>
      <c r="HD349" s="307"/>
      <c r="HE349" s="308"/>
      <c r="HF349" s="309"/>
      <c r="HG349" s="309"/>
      <c r="HH349" s="310"/>
      <c r="HI349" s="310"/>
      <c r="HJ349" s="309"/>
      <c r="HK349" s="311"/>
      <c r="HL349" s="307"/>
      <c r="HM349" s="308"/>
      <c r="HN349" s="309"/>
      <c r="HO349" s="309"/>
      <c r="HP349" s="310"/>
      <c r="HQ349" s="310"/>
      <c r="HR349" s="309"/>
      <c r="HS349" s="311"/>
      <c r="HT349" s="307"/>
      <c r="HU349" s="308"/>
      <c r="HV349" s="309"/>
      <c r="HW349" s="309"/>
      <c r="HX349" s="310"/>
      <c r="HY349" s="310"/>
      <c r="HZ349" s="309"/>
      <c r="IA349" s="311"/>
      <c r="IB349" s="307"/>
      <c r="IC349" s="308"/>
      <c r="ID349" s="309"/>
      <c r="IE349" s="309"/>
      <c r="IF349" s="310"/>
      <c r="IG349" s="310"/>
      <c r="IH349" s="309"/>
      <c r="II349" s="311"/>
      <c r="IJ349" s="307"/>
      <c r="IK349" s="308"/>
      <c r="IL349" s="309"/>
      <c r="IM349" s="309"/>
      <c r="IN349" s="310"/>
      <c r="IO349" s="310"/>
      <c r="IP349" s="309"/>
      <c r="IQ349" s="311"/>
      <c r="IR349" s="307"/>
      <c r="IS349" s="308"/>
    </row>
    <row r="350" spans="1:253" s="306" customFormat="1" ht="13.5">
      <c r="A350" s="300"/>
      <c r="B350" s="366" t="s">
        <v>465</v>
      </c>
      <c r="C350" s="312" t="s">
        <v>459</v>
      </c>
      <c r="D350" s="271">
        <f>D348-D349</f>
        <v>821.0045</v>
      </c>
      <c r="E350" s="626">
        <v>0</v>
      </c>
      <c r="F350" s="627">
        <f>D350*E350</f>
        <v>0</v>
      </c>
      <c r="G350" s="622"/>
      <c r="H350" s="623"/>
      <c r="I350" s="624"/>
      <c r="J350" s="625">
        <f>E350*1.2</f>
        <v>0</v>
      </c>
      <c r="K350" s="678">
        <f>D350*J350</f>
        <v>0</v>
      </c>
      <c r="L350" s="307"/>
      <c r="M350" s="308"/>
      <c r="N350" s="309"/>
      <c r="O350" s="309"/>
      <c r="P350" s="310"/>
      <c r="Q350" s="310"/>
      <c r="R350" s="309"/>
      <c r="S350" s="311"/>
      <c r="T350" s="307"/>
      <c r="U350" s="308"/>
      <c r="V350" s="309"/>
      <c r="W350" s="309"/>
      <c r="X350" s="310"/>
      <c r="Y350" s="310"/>
      <c r="Z350" s="309"/>
      <c r="AA350" s="311"/>
      <c r="AB350" s="307"/>
      <c r="AC350" s="308"/>
      <c r="AD350" s="309"/>
      <c r="AE350" s="309"/>
      <c r="AF350" s="310"/>
      <c r="AG350" s="310"/>
      <c r="AH350" s="309"/>
      <c r="AI350" s="311"/>
      <c r="AJ350" s="307"/>
      <c r="AK350" s="308"/>
      <c r="AL350" s="309"/>
      <c r="AM350" s="309"/>
      <c r="AN350" s="310"/>
      <c r="AO350" s="310"/>
      <c r="AP350" s="309"/>
      <c r="AQ350" s="311"/>
      <c r="AR350" s="307"/>
      <c r="AS350" s="308"/>
      <c r="AT350" s="309"/>
      <c r="AU350" s="309"/>
      <c r="AV350" s="310"/>
      <c r="AW350" s="310"/>
      <c r="AX350" s="309"/>
      <c r="AY350" s="311"/>
      <c r="AZ350" s="307"/>
      <c r="BA350" s="308"/>
      <c r="BB350" s="309"/>
      <c r="BC350" s="309"/>
      <c r="BD350" s="310"/>
      <c r="BE350" s="310"/>
      <c r="BF350" s="309"/>
      <c r="BG350" s="311"/>
      <c r="BH350" s="307"/>
      <c r="BI350" s="308"/>
      <c r="BJ350" s="309"/>
      <c r="BK350" s="309"/>
      <c r="BL350" s="310"/>
      <c r="BM350" s="310"/>
      <c r="BN350" s="309"/>
      <c r="BO350" s="311"/>
      <c r="BP350" s="307"/>
      <c r="BQ350" s="308"/>
      <c r="BR350" s="309"/>
      <c r="BS350" s="309"/>
      <c r="BT350" s="310"/>
      <c r="BU350" s="310"/>
      <c r="BV350" s="309"/>
      <c r="BW350" s="311"/>
      <c r="BX350" s="307"/>
      <c r="BY350" s="308"/>
      <c r="BZ350" s="309"/>
      <c r="CA350" s="309"/>
      <c r="CB350" s="310"/>
      <c r="CC350" s="310"/>
      <c r="CD350" s="309"/>
      <c r="CE350" s="311"/>
      <c r="CF350" s="307"/>
      <c r="CG350" s="308"/>
      <c r="CH350" s="309"/>
      <c r="CI350" s="309"/>
      <c r="CJ350" s="310"/>
      <c r="CK350" s="310"/>
      <c r="CL350" s="309"/>
      <c r="CM350" s="311"/>
      <c r="CN350" s="307"/>
      <c r="CO350" s="308"/>
      <c r="CP350" s="309"/>
      <c r="CQ350" s="309"/>
      <c r="CR350" s="310"/>
      <c r="CS350" s="310"/>
      <c r="CT350" s="309"/>
      <c r="CU350" s="311"/>
      <c r="CV350" s="307"/>
      <c r="CW350" s="308"/>
      <c r="CX350" s="309"/>
      <c r="CY350" s="309"/>
      <c r="CZ350" s="310"/>
      <c r="DA350" s="310"/>
      <c r="DB350" s="309"/>
      <c r="DC350" s="311"/>
      <c r="DD350" s="307"/>
      <c r="DE350" s="308"/>
      <c r="DF350" s="309"/>
      <c r="DG350" s="309"/>
      <c r="DH350" s="310"/>
      <c r="DI350" s="310"/>
      <c r="DJ350" s="309"/>
      <c r="DK350" s="311"/>
      <c r="DL350" s="307"/>
      <c r="DM350" s="308"/>
      <c r="DN350" s="309"/>
      <c r="DO350" s="309"/>
      <c r="DP350" s="310"/>
      <c r="DQ350" s="310"/>
      <c r="DR350" s="309"/>
      <c r="DS350" s="311"/>
      <c r="DT350" s="307"/>
      <c r="DU350" s="308"/>
      <c r="DV350" s="309"/>
      <c r="DW350" s="309"/>
      <c r="DX350" s="310"/>
      <c r="DY350" s="310"/>
      <c r="DZ350" s="309"/>
      <c r="EA350" s="311"/>
      <c r="EB350" s="307"/>
      <c r="EC350" s="308"/>
      <c r="ED350" s="309"/>
      <c r="EE350" s="309"/>
      <c r="EF350" s="310"/>
      <c r="EG350" s="310"/>
      <c r="EH350" s="309"/>
      <c r="EI350" s="311"/>
      <c r="EJ350" s="307"/>
      <c r="EK350" s="308"/>
      <c r="EL350" s="309"/>
      <c r="EM350" s="309"/>
      <c r="EN350" s="310"/>
      <c r="EO350" s="310"/>
      <c r="EP350" s="309"/>
      <c r="EQ350" s="311"/>
      <c r="ER350" s="307"/>
      <c r="ES350" s="308"/>
      <c r="ET350" s="309"/>
      <c r="EU350" s="309"/>
      <c r="EV350" s="310"/>
      <c r="EW350" s="310"/>
      <c r="EX350" s="309"/>
      <c r="EY350" s="311"/>
      <c r="EZ350" s="307"/>
      <c r="FA350" s="308"/>
      <c r="FB350" s="309"/>
      <c r="FC350" s="309"/>
      <c r="FD350" s="310"/>
      <c r="FE350" s="310"/>
      <c r="FF350" s="309"/>
      <c r="FG350" s="311"/>
      <c r="FH350" s="307"/>
      <c r="FI350" s="308"/>
      <c r="FJ350" s="309"/>
      <c r="FK350" s="309"/>
      <c r="FL350" s="310"/>
      <c r="FM350" s="310"/>
      <c r="FN350" s="309"/>
      <c r="FO350" s="311"/>
      <c r="FP350" s="307"/>
      <c r="FQ350" s="308"/>
      <c r="FR350" s="309"/>
      <c r="FS350" s="309"/>
      <c r="FT350" s="310"/>
      <c r="FU350" s="310"/>
      <c r="FV350" s="309"/>
      <c r="FW350" s="311"/>
      <c r="FX350" s="307"/>
      <c r="FY350" s="308"/>
      <c r="FZ350" s="309"/>
      <c r="GA350" s="309"/>
      <c r="GB350" s="310"/>
      <c r="GC350" s="310"/>
      <c r="GD350" s="309"/>
      <c r="GE350" s="311"/>
      <c r="GF350" s="307"/>
      <c r="GG350" s="308"/>
      <c r="GH350" s="309"/>
      <c r="GI350" s="309"/>
      <c r="GJ350" s="310"/>
      <c r="GK350" s="310"/>
      <c r="GL350" s="309"/>
      <c r="GM350" s="311"/>
      <c r="GN350" s="307"/>
      <c r="GO350" s="308"/>
      <c r="GP350" s="309"/>
      <c r="GQ350" s="309"/>
      <c r="GR350" s="310"/>
      <c r="GS350" s="310"/>
      <c r="GT350" s="309"/>
      <c r="GU350" s="311"/>
      <c r="GV350" s="307"/>
      <c r="GW350" s="308"/>
      <c r="GX350" s="309"/>
      <c r="GY350" s="309"/>
      <c r="GZ350" s="310"/>
      <c r="HA350" s="310"/>
      <c r="HB350" s="309"/>
      <c r="HC350" s="311"/>
      <c r="HD350" s="307"/>
      <c r="HE350" s="308"/>
      <c r="HF350" s="309"/>
      <c r="HG350" s="309"/>
      <c r="HH350" s="310"/>
      <c r="HI350" s="310"/>
      <c r="HJ350" s="309"/>
      <c r="HK350" s="311"/>
      <c r="HL350" s="307"/>
      <c r="HM350" s="308"/>
      <c r="HN350" s="309"/>
      <c r="HO350" s="309"/>
      <c r="HP350" s="310"/>
      <c r="HQ350" s="310"/>
      <c r="HR350" s="309"/>
      <c r="HS350" s="311"/>
      <c r="HT350" s="307"/>
      <c r="HU350" s="308"/>
      <c r="HV350" s="309"/>
      <c r="HW350" s="309"/>
      <c r="HX350" s="310"/>
      <c r="HY350" s="310"/>
      <c r="HZ350" s="309"/>
      <c r="IA350" s="311"/>
      <c r="IB350" s="307"/>
      <c r="IC350" s="308"/>
      <c r="ID350" s="309"/>
      <c r="IE350" s="309"/>
      <c r="IF350" s="310"/>
      <c r="IG350" s="310"/>
      <c r="IH350" s="309"/>
      <c r="II350" s="311"/>
      <c r="IJ350" s="307"/>
      <c r="IK350" s="308"/>
      <c r="IL350" s="309"/>
      <c r="IM350" s="309"/>
      <c r="IN350" s="310"/>
      <c r="IO350" s="310"/>
      <c r="IP350" s="309"/>
      <c r="IQ350" s="311"/>
      <c r="IR350" s="307"/>
      <c r="IS350" s="308"/>
    </row>
    <row r="351" spans="1:253" s="306" customFormat="1" ht="102">
      <c r="A351" s="300">
        <v>9.04</v>
      </c>
      <c r="B351" s="435" t="s">
        <v>737</v>
      </c>
      <c r="C351" s="312"/>
      <c r="D351" s="271"/>
      <c r="E351" s="626"/>
      <c r="F351" s="627"/>
      <c r="G351" s="622"/>
      <c r="H351" s="623"/>
      <c r="I351" s="624"/>
      <c r="J351" s="625"/>
      <c r="K351" s="678"/>
      <c r="L351" s="307"/>
      <c r="M351" s="308"/>
      <c r="N351" s="309"/>
      <c r="O351" s="309"/>
      <c r="P351" s="310"/>
      <c r="Q351" s="310"/>
      <c r="R351" s="309"/>
      <c r="S351" s="311"/>
      <c r="T351" s="307"/>
      <c r="U351" s="308"/>
      <c r="V351" s="309"/>
      <c r="W351" s="309"/>
      <c r="X351" s="310"/>
      <c r="Y351" s="310"/>
      <c r="Z351" s="309"/>
      <c r="AA351" s="311"/>
      <c r="AB351" s="307"/>
      <c r="AC351" s="308"/>
      <c r="AD351" s="309"/>
      <c r="AE351" s="309"/>
      <c r="AF351" s="310"/>
      <c r="AG351" s="310"/>
      <c r="AH351" s="309"/>
      <c r="AI351" s="311"/>
      <c r="AJ351" s="307"/>
      <c r="AK351" s="308"/>
      <c r="AL351" s="309"/>
      <c r="AM351" s="309"/>
      <c r="AN351" s="310"/>
      <c r="AO351" s="310"/>
      <c r="AP351" s="309"/>
      <c r="AQ351" s="311"/>
      <c r="AR351" s="307"/>
      <c r="AS351" s="308"/>
      <c r="AT351" s="309"/>
      <c r="AU351" s="309"/>
      <c r="AV351" s="310"/>
      <c r="AW351" s="310"/>
      <c r="AX351" s="309"/>
      <c r="AY351" s="311"/>
      <c r="AZ351" s="307"/>
      <c r="BA351" s="308"/>
      <c r="BB351" s="309"/>
      <c r="BC351" s="309"/>
      <c r="BD351" s="310"/>
      <c r="BE351" s="310"/>
      <c r="BF351" s="309"/>
      <c r="BG351" s="311"/>
      <c r="BH351" s="307"/>
      <c r="BI351" s="308"/>
      <c r="BJ351" s="309"/>
      <c r="BK351" s="309"/>
      <c r="BL351" s="310"/>
      <c r="BM351" s="310"/>
      <c r="BN351" s="309"/>
      <c r="BO351" s="311"/>
      <c r="BP351" s="307"/>
      <c r="BQ351" s="308"/>
      <c r="BR351" s="309"/>
      <c r="BS351" s="309"/>
      <c r="BT351" s="310"/>
      <c r="BU351" s="310"/>
      <c r="BV351" s="309"/>
      <c r="BW351" s="311"/>
      <c r="BX351" s="307"/>
      <c r="BY351" s="308"/>
      <c r="BZ351" s="309"/>
      <c r="CA351" s="309"/>
      <c r="CB351" s="310"/>
      <c r="CC351" s="310"/>
      <c r="CD351" s="309"/>
      <c r="CE351" s="311"/>
      <c r="CF351" s="307"/>
      <c r="CG351" s="308"/>
      <c r="CH351" s="309"/>
      <c r="CI351" s="309"/>
      <c r="CJ351" s="310"/>
      <c r="CK351" s="310"/>
      <c r="CL351" s="309"/>
      <c r="CM351" s="311"/>
      <c r="CN351" s="307"/>
      <c r="CO351" s="308"/>
      <c r="CP351" s="309"/>
      <c r="CQ351" s="309"/>
      <c r="CR351" s="310"/>
      <c r="CS351" s="310"/>
      <c r="CT351" s="309"/>
      <c r="CU351" s="311"/>
      <c r="CV351" s="307"/>
      <c r="CW351" s="308"/>
      <c r="CX351" s="309"/>
      <c r="CY351" s="309"/>
      <c r="CZ351" s="310"/>
      <c r="DA351" s="310"/>
      <c r="DB351" s="309"/>
      <c r="DC351" s="311"/>
      <c r="DD351" s="307"/>
      <c r="DE351" s="308"/>
      <c r="DF351" s="309"/>
      <c r="DG351" s="309"/>
      <c r="DH351" s="310"/>
      <c r="DI351" s="310"/>
      <c r="DJ351" s="309"/>
      <c r="DK351" s="311"/>
      <c r="DL351" s="307"/>
      <c r="DM351" s="308"/>
      <c r="DN351" s="309"/>
      <c r="DO351" s="309"/>
      <c r="DP351" s="310"/>
      <c r="DQ351" s="310"/>
      <c r="DR351" s="309"/>
      <c r="DS351" s="311"/>
      <c r="DT351" s="307"/>
      <c r="DU351" s="308"/>
      <c r="DV351" s="309"/>
      <c r="DW351" s="309"/>
      <c r="DX351" s="310"/>
      <c r="DY351" s="310"/>
      <c r="DZ351" s="309"/>
      <c r="EA351" s="311"/>
      <c r="EB351" s="307"/>
      <c r="EC351" s="308"/>
      <c r="ED351" s="309"/>
      <c r="EE351" s="309"/>
      <c r="EF351" s="310"/>
      <c r="EG351" s="310"/>
      <c r="EH351" s="309"/>
      <c r="EI351" s="311"/>
      <c r="EJ351" s="307"/>
      <c r="EK351" s="308"/>
      <c r="EL351" s="309"/>
      <c r="EM351" s="309"/>
      <c r="EN351" s="310"/>
      <c r="EO351" s="310"/>
      <c r="EP351" s="309"/>
      <c r="EQ351" s="311"/>
      <c r="ER351" s="307"/>
      <c r="ES351" s="308"/>
      <c r="ET351" s="309"/>
      <c r="EU351" s="309"/>
      <c r="EV351" s="310"/>
      <c r="EW351" s="310"/>
      <c r="EX351" s="309"/>
      <c r="EY351" s="311"/>
      <c r="EZ351" s="307"/>
      <c r="FA351" s="308"/>
      <c r="FB351" s="309"/>
      <c r="FC351" s="309"/>
      <c r="FD351" s="310"/>
      <c r="FE351" s="310"/>
      <c r="FF351" s="309"/>
      <c r="FG351" s="311"/>
      <c r="FH351" s="307"/>
      <c r="FI351" s="308"/>
      <c r="FJ351" s="309"/>
      <c r="FK351" s="309"/>
      <c r="FL351" s="310"/>
      <c r="FM351" s="310"/>
      <c r="FN351" s="309"/>
      <c r="FO351" s="311"/>
      <c r="FP351" s="307"/>
      <c r="FQ351" s="308"/>
      <c r="FR351" s="309"/>
      <c r="FS351" s="309"/>
      <c r="FT351" s="310"/>
      <c r="FU351" s="310"/>
      <c r="FV351" s="309"/>
      <c r="FW351" s="311"/>
      <c r="FX351" s="307"/>
      <c r="FY351" s="308"/>
      <c r="FZ351" s="309"/>
      <c r="GA351" s="309"/>
      <c r="GB351" s="310"/>
      <c r="GC351" s="310"/>
      <c r="GD351" s="309"/>
      <c r="GE351" s="311"/>
      <c r="GF351" s="307"/>
      <c r="GG351" s="308"/>
      <c r="GH351" s="309"/>
      <c r="GI351" s="309"/>
      <c r="GJ351" s="310"/>
      <c r="GK351" s="310"/>
      <c r="GL351" s="309"/>
      <c r="GM351" s="311"/>
      <c r="GN351" s="307"/>
      <c r="GO351" s="308"/>
      <c r="GP351" s="309"/>
      <c r="GQ351" s="309"/>
      <c r="GR351" s="310"/>
      <c r="GS351" s="310"/>
      <c r="GT351" s="309"/>
      <c r="GU351" s="311"/>
      <c r="GV351" s="307"/>
      <c r="GW351" s="308"/>
      <c r="GX351" s="309"/>
      <c r="GY351" s="309"/>
      <c r="GZ351" s="310"/>
      <c r="HA351" s="310"/>
      <c r="HB351" s="309"/>
      <c r="HC351" s="311"/>
      <c r="HD351" s="307"/>
      <c r="HE351" s="308"/>
      <c r="HF351" s="309"/>
      <c r="HG351" s="309"/>
      <c r="HH351" s="310"/>
      <c r="HI351" s="310"/>
      <c r="HJ351" s="309"/>
      <c r="HK351" s="311"/>
      <c r="HL351" s="307"/>
      <c r="HM351" s="308"/>
      <c r="HN351" s="309"/>
      <c r="HO351" s="309"/>
      <c r="HP351" s="310"/>
      <c r="HQ351" s="310"/>
      <c r="HR351" s="309"/>
      <c r="HS351" s="311"/>
      <c r="HT351" s="307"/>
      <c r="HU351" s="308"/>
      <c r="HV351" s="309"/>
      <c r="HW351" s="309"/>
      <c r="HX351" s="310"/>
      <c r="HY351" s="310"/>
      <c r="HZ351" s="309"/>
      <c r="IA351" s="311"/>
      <c r="IB351" s="307"/>
      <c r="IC351" s="308"/>
      <c r="ID351" s="309"/>
      <c r="IE351" s="309"/>
      <c r="IF351" s="310"/>
      <c r="IG351" s="310"/>
      <c r="IH351" s="309"/>
      <c r="II351" s="311"/>
      <c r="IJ351" s="307"/>
      <c r="IK351" s="308"/>
      <c r="IL351" s="309"/>
      <c r="IM351" s="309"/>
      <c r="IN351" s="310"/>
      <c r="IO351" s="310"/>
      <c r="IP351" s="309"/>
      <c r="IQ351" s="311"/>
      <c r="IR351" s="307"/>
      <c r="IS351" s="308"/>
    </row>
    <row r="352" spans="1:253" s="306" customFormat="1" ht="13.5">
      <c r="A352" s="300"/>
      <c r="B352" s="383" t="s">
        <v>536</v>
      </c>
      <c r="C352" s="312" t="s">
        <v>459</v>
      </c>
      <c r="D352" s="384">
        <f>387.53+12.61</f>
        <v>400.14</v>
      </c>
      <c r="E352" s="626">
        <v>0</v>
      </c>
      <c r="F352" s="627">
        <f>D352*E352</f>
        <v>0</v>
      </c>
      <c r="G352" s="622"/>
      <c r="H352" s="623"/>
      <c r="I352" s="624"/>
      <c r="J352" s="625">
        <f>E352*1.2</f>
        <v>0</v>
      </c>
      <c r="K352" s="678">
        <f>D352*J352</f>
        <v>0</v>
      </c>
      <c r="L352" s="307"/>
      <c r="M352" s="308"/>
      <c r="N352" s="309"/>
      <c r="O352" s="309"/>
      <c r="P352" s="310"/>
      <c r="Q352" s="310"/>
      <c r="R352" s="309"/>
      <c r="S352" s="311"/>
      <c r="T352" s="307"/>
      <c r="U352" s="308"/>
      <c r="V352" s="309"/>
      <c r="W352" s="309"/>
      <c r="X352" s="310"/>
      <c r="Y352" s="310"/>
      <c r="Z352" s="309"/>
      <c r="AA352" s="311"/>
      <c r="AB352" s="307"/>
      <c r="AC352" s="308"/>
      <c r="AD352" s="309"/>
      <c r="AE352" s="309"/>
      <c r="AF352" s="310"/>
      <c r="AG352" s="310"/>
      <c r="AH352" s="309"/>
      <c r="AI352" s="311"/>
      <c r="AJ352" s="307"/>
      <c r="AK352" s="308"/>
      <c r="AL352" s="309"/>
      <c r="AM352" s="309"/>
      <c r="AN352" s="310"/>
      <c r="AO352" s="310"/>
      <c r="AP352" s="309"/>
      <c r="AQ352" s="311"/>
      <c r="AR352" s="307"/>
      <c r="AS352" s="308"/>
      <c r="AT352" s="309"/>
      <c r="AU352" s="309"/>
      <c r="AV352" s="310"/>
      <c r="AW352" s="310"/>
      <c r="AX352" s="309"/>
      <c r="AY352" s="311"/>
      <c r="AZ352" s="307"/>
      <c r="BA352" s="308"/>
      <c r="BB352" s="309"/>
      <c r="BC352" s="309"/>
      <c r="BD352" s="310"/>
      <c r="BE352" s="310"/>
      <c r="BF352" s="309"/>
      <c r="BG352" s="311"/>
      <c r="BH352" s="307"/>
      <c r="BI352" s="308"/>
      <c r="BJ352" s="309"/>
      <c r="BK352" s="309"/>
      <c r="BL352" s="310"/>
      <c r="BM352" s="310"/>
      <c r="BN352" s="309"/>
      <c r="BO352" s="311"/>
      <c r="BP352" s="307"/>
      <c r="BQ352" s="308"/>
      <c r="BR352" s="309"/>
      <c r="BS352" s="309"/>
      <c r="BT352" s="310"/>
      <c r="BU352" s="310"/>
      <c r="BV352" s="309"/>
      <c r="BW352" s="311"/>
      <c r="BX352" s="307"/>
      <c r="BY352" s="308"/>
      <c r="BZ352" s="309"/>
      <c r="CA352" s="309"/>
      <c r="CB352" s="310"/>
      <c r="CC352" s="310"/>
      <c r="CD352" s="309"/>
      <c r="CE352" s="311"/>
      <c r="CF352" s="307"/>
      <c r="CG352" s="308"/>
      <c r="CH352" s="309"/>
      <c r="CI352" s="309"/>
      <c r="CJ352" s="310"/>
      <c r="CK352" s="310"/>
      <c r="CL352" s="309"/>
      <c r="CM352" s="311"/>
      <c r="CN352" s="307"/>
      <c r="CO352" s="308"/>
      <c r="CP352" s="309"/>
      <c r="CQ352" s="309"/>
      <c r="CR352" s="310"/>
      <c r="CS352" s="310"/>
      <c r="CT352" s="309"/>
      <c r="CU352" s="311"/>
      <c r="CV352" s="307"/>
      <c r="CW352" s="308"/>
      <c r="CX352" s="309"/>
      <c r="CY352" s="309"/>
      <c r="CZ352" s="310"/>
      <c r="DA352" s="310"/>
      <c r="DB352" s="309"/>
      <c r="DC352" s="311"/>
      <c r="DD352" s="307"/>
      <c r="DE352" s="308"/>
      <c r="DF352" s="309"/>
      <c r="DG352" s="309"/>
      <c r="DH352" s="310"/>
      <c r="DI352" s="310"/>
      <c r="DJ352" s="309"/>
      <c r="DK352" s="311"/>
      <c r="DL352" s="307"/>
      <c r="DM352" s="308"/>
      <c r="DN352" s="309"/>
      <c r="DO352" s="309"/>
      <c r="DP352" s="310"/>
      <c r="DQ352" s="310"/>
      <c r="DR352" s="309"/>
      <c r="DS352" s="311"/>
      <c r="DT352" s="307"/>
      <c r="DU352" s="308"/>
      <c r="DV352" s="309"/>
      <c r="DW352" s="309"/>
      <c r="DX352" s="310"/>
      <c r="DY352" s="310"/>
      <c r="DZ352" s="309"/>
      <c r="EA352" s="311"/>
      <c r="EB352" s="307"/>
      <c r="EC352" s="308"/>
      <c r="ED352" s="309"/>
      <c r="EE352" s="309"/>
      <c r="EF352" s="310"/>
      <c r="EG352" s="310"/>
      <c r="EH352" s="309"/>
      <c r="EI352" s="311"/>
      <c r="EJ352" s="307"/>
      <c r="EK352" s="308"/>
      <c r="EL352" s="309"/>
      <c r="EM352" s="309"/>
      <c r="EN352" s="310"/>
      <c r="EO352" s="310"/>
      <c r="EP352" s="309"/>
      <c r="EQ352" s="311"/>
      <c r="ER352" s="307"/>
      <c r="ES352" s="308"/>
      <c r="ET352" s="309"/>
      <c r="EU352" s="309"/>
      <c r="EV352" s="310"/>
      <c r="EW352" s="310"/>
      <c r="EX352" s="309"/>
      <c r="EY352" s="311"/>
      <c r="EZ352" s="307"/>
      <c r="FA352" s="308"/>
      <c r="FB352" s="309"/>
      <c r="FC352" s="309"/>
      <c r="FD352" s="310"/>
      <c r="FE352" s="310"/>
      <c r="FF352" s="309"/>
      <c r="FG352" s="311"/>
      <c r="FH352" s="307"/>
      <c r="FI352" s="308"/>
      <c r="FJ352" s="309"/>
      <c r="FK352" s="309"/>
      <c r="FL352" s="310"/>
      <c r="FM352" s="310"/>
      <c r="FN352" s="309"/>
      <c r="FO352" s="311"/>
      <c r="FP352" s="307"/>
      <c r="FQ352" s="308"/>
      <c r="FR352" s="309"/>
      <c r="FS352" s="309"/>
      <c r="FT352" s="310"/>
      <c r="FU352" s="310"/>
      <c r="FV352" s="309"/>
      <c r="FW352" s="311"/>
      <c r="FX352" s="307"/>
      <c r="FY352" s="308"/>
      <c r="FZ352" s="309"/>
      <c r="GA352" s="309"/>
      <c r="GB352" s="310"/>
      <c r="GC352" s="310"/>
      <c r="GD352" s="309"/>
      <c r="GE352" s="311"/>
      <c r="GF352" s="307"/>
      <c r="GG352" s="308"/>
      <c r="GH352" s="309"/>
      <c r="GI352" s="309"/>
      <c r="GJ352" s="310"/>
      <c r="GK352" s="310"/>
      <c r="GL352" s="309"/>
      <c r="GM352" s="311"/>
      <c r="GN352" s="307"/>
      <c r="GO352" s="308"/>
      <c r="GP352" s="309"/>
      <c r="GQ352" s="309"/>
      <c r="GR352" s="310"/>
      <c r="GS352" s="310"/>
      <c r="GT352" s="309"/>
      <c r="GU352" s="311"/>
      <c r="GV352" s="307"/>
      <c r="GW352" s="308"/>
      <c r="GX352" s="309"/>
      <c r="GY352" s="309"/>
      <c r="GZ352" s="310"/>
      <c r="HA352" s="310"/>
      <c r="HB352" s="309"/>
      <c r="HC352" s="311"/>
      <c r="HD352" s="307"/>
      <c r="HE352" s="308"/>
      <c r="HF352" s="309"/>
      <c r="HG352" s="309"/>
      <c r="HH352" s="310"/>
      <c r="HI352" s="310"/>
      <c r="HJ352" s="309"/>
      <c r="HK352" s="311"/>
      <c r="HL352" s="307"/>
      <c r="HM352" s="308"/>
      <c r="HN352" s="309"/>
      <c r="HO352" s="309"/>
      <c r="HP352" s="310"/>
      <c r="HQ352" s="310"/>
      <c r="HR352" s="309"/>
      <c r="HS352" s="311"/>
      <c r="HT352" s="307"/>
      <c r="HU352" s="308"/>
      <c r="HV352" s="309"/>
      <c r="HW352" s="309"/>
      <c r="HX352" s="310"/>
      <c r="HY352" s="310"/>
      <c r="HZ352" s="309"/>
      <c r="IA352" s="311"/>
      <c r="IB352" s="307"/>
      <c r="IC352" s="308"/>
      <c r="ID352" s="309"/>
      <c r="IE352" s="309"/>
      <c r="IF352" s="310"/>
      <c r="IG352" s="310"/>
      <c r="IH352" s="309"/>
      <c r="II352" s="311"/>
      <c r="IJ352" s="307"/>
      <c r="IK352" s="308"/>
      <c r="IL352" s="309"/>
      <c r="IM352" s="309"/>
      <c r="IN352" s="310"/>
      <c r="IO352" s="310"/>
      <c r="IP352" s="309"/>
      <c r="IQ352" s="311"/>
      <c r="IR352" s="307"/>
      <c r="IS352" s="308"/>
    </row>
    <row r="353" spans="1:253" s="306" customFormat="1" ht="13.5">
      <c r="A353" s="317">
        <v>9</v>
      </c>
      <c r="B353" s="318" t="s">
        <v>661</v>
      </c>
      <c r="C353" s="319"/>
      <c r="D353" s="320"/>
      <c r="E353" s="321" t="s">
        <v>465</v>
      </c>
      <c r="F353" s="621">
        <f>SUM(F341:F352)</f>
        <v>0</v>
      </c>
      <c r="G353" s="622"/>
      <c r="H353" s="623"/>
      <c r="I353" s="624"/>
      <c r="J353" s="625"/>
      <c r="K353" s="680">
        <f>SUM(K341:K352)</f>
        <v>0</v>
      </c>
      <c r="L353" s="307"/>
      <c r="M353" s="308"/>
      <c r="N353" s="309"/>
      <c r="O353" s="309"/>
      <c r="P353" s="310"/>
      <c r="Q353" s="310"/>
      <c r="R353" s="309"/>
      <c r="S353" s="311"/>
      <c r="T353" s="307"/>
      <c r="U353" s="308"/>
      <c r="V353" s="309"/>
      <c r="W353" s="309"/>
      <c r="X353" s="310"/>
      <c r="Y353" s="310"/>
      <c r="Z353" s="309"/>
      <c r="AA353" s="311"/>
      <c r="AB353" s="307"/>
      <c r="AC353" s="308"/>
      <c r="AD353" s="309"/>
      <c r="AE353" s="309"/>
      <c r="AF353" s="310"/>
      <c r="AG353" s="310"/>
      <c r="AH353" s="309"/>
      <c r="AI353" s="311"/>
      <c r="AJ353" s="307"/>
      <c r="AK353" s="308"/>
      <c r="AL353" s="309"/>
      <c r="AM353" s="309"/>
      <c r="AN353" s="310"/>
      <c r="AO353" s="310"/>
      <c r="AP353" s="309"/>
      <c r="AQ353" s="311"/>
      <c r="AR353" s="307"/>
      <c r="AS353" s="308"/>
      <c r="AT353" s="309"/>
      <c r="AU353" s="309"/>
      <c r="AV353" s="310"/>
      <c r="AW353" s="310"/>
      <c r="AX353" s="309"/>
      <c r="AY353" s="311"/>
      <c r="AZ353" s="307"/>
      <c r="BA353" s="308"/>
      <c r="BB353" s="309"/>
      <c r="BC353" s="309"/>
      <c r="BD353" s="310"/>
      <c r="BE353" s="310"/>
      <c r="BF353" s="309"/>
      <c r="BG353" s="311"/>
      <c r="BH353" s="307"/>
      <c r="BI353" s="308"/>
      <c r="BJ353" s="309"/>
      <c r="BK353" s="309"/>
      <c r="BL353" s="310"/>
      <c r="BM353" s="310"/>
      <c r="BN353" s="309"/>
      <c r="BO353" s="311"/>
      <c r="BP353" s="307"/>
      <c r="BQ353" s="308"/>
      <c r="BR353" s="309"/>
      <c r="BS353" s="309"/>
      <c r="BT353" s="310"/>
      <c r="BU353" s="310"/>
      <c r="BV353" s="309"/>
      <c r="BW353" s="311"/>
      <c r="BX353" s="307"/>
      <c r="BY353" s="308"/>
      <c r="BZ353" s="309"/>
      <c r="CA353" s="309"/>
      <c r="CB353" s="310"/>
      <c r="CC353" s="310"/>
      <c r="CD353" s="309"/>
      <c r="CE353" s="311"/>
      <c r="CF353" s="307"/>
      <c r="CG353" s="308"/>
      <c r="CH353" s="309"/>
      <c r="CI353" s="309"/>
      <c r="CJ353" s="310"/>
      <c r="CK353" s="310"/>
      <c r="CL353" s="309"/>
      <c r="CM353" s="311"/>
      <c r="CN353" s="307"/>
      <c r="CO353" s="308"/>
      <c r="CP353" s="309"/>
      <c r="CQ353" s="309"/>
      <c r="CR353" s="310"/>
      <c r="CS353" s="310"/>
      <c r="CT353" s="309"/>
      <c r="CU353" s="311"/>
      <c r="CV353" s="307"/>
      <c r="CW353" s="308"/>
      <c r="CX353" s="309"/>
      <c r="CY353" s="309"/>
      <c r="CZ353" s="310"/>
      <c r="DA353" s="310"/>
      <c r="DB353" s="309"/>
      <c r="DC353" s="311"/>
      <c r="DD353" s="307"/>
      <c r="DE353" s="308"/>
      <c r="DF353" s="309"/>
      <c r="DG353" s="309"/>
      <c r="DH353" s="310"/>
      <c r="DI353" s="310"/>
      <c r="DJ353" s="309"/>
      <c r="DK353" s="311"/>
      <c r="DL353" s="307"/>
      <c r="DM353" s="308"/>
      <c r="DN353" s="309"/>
      <c r="DO353" s="309"/>
      <c r="DP353" s="310"/>
      <c r="DQ353" s="310"/>
      <c r="DR353" s="309"/>
      <c r="DS353" s="311"/>
      <c r="DT353" s="307"/>
      <c r="DU353" s="308"/>
      <c r="DV353" s="309"/>
      <c r="DW353" s="309"/>
      <c r="DX353" s="310"/>
      <c r="DY353" s="310"/>
      <c r="DZ353" s="309"/>
      <c r="EA353" s="311"/>
      <c r="EB353" s="307"/>
      <c r="EC353" s="308"/>
      <c r="ED353" s="309"/>
      <c r="EE353" s="309"/>
      <c r="EF353" s="310"/>
      <c r="EG353" s="310"/>
      <c r="EH353" s="309"/>
      <c r="EI353" s="311"/>
      <c r="EJ353" s="307"/>
      <c r="EK353" s="308"/>
      <c r="EL353" s="309"/>
      <c r="EM353" s="309"/>
      <c r="EN353" s="310"/>
      <c r="EO353" s="310"/>
      <c r="EP353" s="309"/>
      <c r="EQ353" s="311"/>
      <c r="ER353" s="307"/>
      <c r="ES353" s="308"/>
      <c r="ET353" s="309"/>
      <c r="EU353" s="309"/>
      <c r="EV353" s="310"/>
      <c r="EW353" s="310"/>
      <c r="EX353" s="309"/>
      <c r="EY353" s="311"/>
      <c r="EZ353" s="307"/>
      <c r="FA353" s="308"/>
      <c r="FB353" s="309"/>
      <c r="FC353" s="309"/>
      <c r="FD353" s="310"/>
      <c r="FE353" s="310"/>
      <c r="FF353" s="309"/>
      <c r="FG353" s="311"/>
      <c r="FH353" s="307"/>
      <c r="FI353" s="308"/>
      <c r="FJ353" s="309"/>
      <c r="FK353" s="309"/>
      <c r="FL353" s="310"/>
      <c r="FM353" s="310"/>
      <c r="FN353" s="309"/>
      <c r="FO353" s="311"/>
      <c r="FP353" s="307"/>
      <c r="FQ353" s="308"/>
      <c r="FR353" s="309"/>
      <c r="FS353" s="309"/>
      <c r="FT353" s="310"/>
      <c r="FU353" s="310"/>
      <c r="FV353" s="309"/>
      <c r="FW353" s="311"/>
      <c r="FX353" s="307"/>
      <c r="FY353" s="308"/>
      <c r="FZ353" s="309"/>
      <c r="GA353" s="309"/>
      <c r="GB353" s="310"/>
      <c r="GC353" s="310"/>
      <c r="GD353" s="309"/>
      <c r="GE353" s="311"/>
      <c r="GF353" s="307"/>
      <c r="GG353" s="308"/>
      <c r="GH353" s="309"/>
      <c r="GI353" s="309"/>
      <c r="GJ353" s="310"/>
      <c r="GK353" s="310"/>
      <c r="GL353" s="309"/>
      <c r="GM353" s="311"/>
      <c r="GN353" s="307"/>
      <c r="GO353" s="308"/>
      <c r="GP353" s="309"/>
      <c r="GQ353" s="309"/>
      <c r="GR353" s="310"/>
      <c r="GS353" s="310"/>
      <c r="GT353" s="309"/>
      <c r="GU353" s="311"/>
      <c r="GV353" s="307"/>
      <c r="GW353" s="308"/>
      <c r="GX353" s="309"/>
      <c r="GY353" s="309"/>
      <c r="GZ353" s="310"/>
      <c r="HA353" s="310"/>
      <c r="HB353" s="309"/>
      <c r="HC353" s="311"/>
      <c r="HD353" s="307"/>
      <c r="HE353" s="308"/>
      <c r="HF353" s="309"/>
      <c r="HG353" s="309"/>
      <c r="HH353" s="310"/>
      <c r="HI353" s="310"/>
      <c r="HJ353" s="309"/>
      <c r="HK353" s="311"/>
      <c r="HL353" s="307"/>
      <c r="HM353" s="308"/>
      <c r="HN353" s="309"/>
      <c r="HO353" s="309"/>
      <c r="HP353" s="310"/>
      <c r="HQ353" s="310"/>
      <c r="HR353" s="309"/>
      <c r="HS353" s="311"/>
      <c r="HT353" s="307"/>
      <c r="HU353" s="308"/>
      <c r="HV353" s="309"/>
      <c r="HW353" s="309"/>
      <c r="HX353" s="310"/>
      <c r="HY353" s="310"/>
      <c r="HZ353" s="309"/>
      <c r="IA353" s="311"/>
      <c r="IB353" s="307"/>
      <c r="IC353" s="308"/>
      <c r="ID353" s="309"/>
      <c r="IE353" s="309"/>
      <c r="IF353" s="310"/>
      <c r="IG353" s="310"/>
      <c r="IH353" s="309"/>
      <c r="II353" s="311"/>
      <c r="IJ353" s="307"/>
      <c r="IK353" s="308"/>
      <c r="IL353" s="309"/>
      <c r="IM353" s="309"/>
      <c r="IN353" s="310"/>
      <c r="IO353" s="310"/>
      <c r="IP353" s="309"/>
      <c r="IQ353" s="311"/>
      <c r="IR353" s="307"/>
      <c r="IS353" s="308"/>
    </row>
    <row r="354" spans="1:253" s="306" customFormat="1" ht="13.5">
      <c r="A354" s="300"/>
      <c r="B354" s="305"/>
      <c r="C354" s="312"/>
      <c r="D354" s="279"/>
      <c r="E354" s="323"/>
      <c r="F354" s="324"/>
      <c r="G354" s="325"/>
      <c r="H354" s="326"/>
      <c r="I354" s="310"/>
      <c r="J354" s="327"/>
      <c r="K354" s="312"/>
      <c r="L354" s="307"/>
      <c r="M354" s="308"/>
      <c r="N354" s="309"/>
      <c r="O354" s="309"/>
      <c r="P354" s="310"/>
      <c r="Q354" s="310"/>
      <c r="R354" s="309"/>
      <c r="S354" s="311"/>
      <c r="T354" s="307"/>
      <c r="U354" s="308"/>
      <c r="V354" s="309"/>
      <c r="W354" s="309"/>
      <c r="X354" s="310"/>
      <c r="Y354" s="310"/>
      <c r="Z354" s="309"/>
      <c r="AA354" s="311"/>
      <c r="AB354" s="307"/>
      <c r="AC354" s="308"/>
      <c r="AD354" s="309"/>
      <c r="AE354" s="309"/>
      <c r="AF354" s="310"/>
      <c r="AG354" s="310"/>
      <c r="AH354" s="309"/>
      <c r="AI354" s="311"/>
      <c r="AJ354" s="307"/>
      <c r="AK354" s="308"/>
      <c r="AL354" s="309"/>
      <c r="AM354" s="309"/>
      <c r="AN354" s="310"/>
      <c r="AO354" s="310"/>
      <c r="AP354" s="309"/>
      <c r="AQ354" s="311"/>
      <c r="AR354" s="307"/>
      <c r="AS354" s="308"/>
      <c r="AT354" s="309"/>
      <c r="AU354" s="309"/>
      <c r="AV354" s="310"/>
      <c r="AW354" s="310"/>
      <c r="AX354" s="309"/>
      <c r="AY354" s="311"/>
      <c r="AZ354" s="307"/>
      <c r="BA354" s="308"/>
      <c r="BB354" s="309"/>
      <c r="BC354" s="309"/>
      <c r="BD354" s="310"/>
      <c r="BE354" s="310"/>
      <c r="BF354" s="309"/>
      <c r="BG354" s="311"/>
      <c r="BH354" s="307"/>
      <c r="BI354" s="308"/>
      <c r="BJ354" s="309"/>
      <c r="BK354" s="309"/>
      <c r="BL354" s="310"/>
      <c r="BM354" s="310"/>
      <c r="BN354" s="309"/>
      <c r="BO354" s="311"/>
      <c r="BP354" s="307"/>
      <c r="BQ354" s="308"/>
      <c r="BR354" s="309"/>
      <c r="BS354" s="309"/>
      <c r="BT354" s="310"/>
      <c r="BU354" s="310"/>
      <c r="BV354" s="309"/>
      <c r="BW354" s="311"/>
      <c r="BX354" s="307"/>
      <c r="BY354" s="308"/>
      <c r="BZ354" s="309"/>
      <c r="CA354" s="309"/>
      <c r="CB354" s="310"/>
      <c r="CC354" s="310"/>
      <c r="CD354" s="309"/>
      <c r="CE354" s="311"/>
      <c r="CF354" s="307"/>
      <c r="CG354" s="308"/>
      <c r="CH354" s="309"/>
      <c r="CI354" s="309"/>
      <c r="CJ354" s="310"/>
      <c r="CK354" s="310"/>
      <c r="CL354" s="309"/>
      <c r="CM354" s="311"/>
      <c r="CN354" s="307"/>
      <c r="CO354" s="308"/>
      <c r="CP354" s="309"/>
      <c r="CQ354" s="309"/>
      <c r="CR354" s="310"/>
      <c r="CS354" s="310"/>
      <c r="CT354" s="309"/>
      <c r="CU354" s="311"/>
      <c r="CV354" s="307"/>
      <c r="CW354" s="308"/>
      <c r="CX354" s="309"/>
      <c r="CY354" s="309"/>
      <c r="CZ354" s="310"/>
      <c r="DA354" s="310"/>
      <c r="DB354" s="309"/>
      <c r="DC354" s="311"/>
      <c r="DD354" s="307"/>
      <c r="DE354" s="308"/>
      <c r="DF354" s="309"/>
      <c r="DG354" s="309"/>
      <c r="DH354" s="310"/>
      <c r="DI354" s="310"/>
      <c r="DJ354" s="309"/>
      <c r="DK354" s="311"/>
      <c r="DL354" s="307"/>
      <c r="DM354" s="308"/>
      <c r="DN354" s="309"/>
      <c r="DO354" s="309"/>
      <c r="DP354" s="310"/>
      <c r="DQ354" s="310"/>
      <c r="DR354" s="309"/>
      <c r="DS354" s="311"/>
      <c r="DT354" s="307"/>
      <c r="DU354" s="308"/>
      <c r="DV354" s="309"/>
      <c r="DW354" s="309"/>
      <c r="DX354" s="310"/>
      <c r="DY354" s="310"/>
      <c r="DZ354" s="309"/>
      <c r="EA354" s="311"/>
      <c r="EB354" s="307"/>
      <c r="EC354" s="308"/>
      <c r="ED354" s="309"/>
      <c r="EE354" s="309"/>
      <c r="EF354" s="310"/>
      <c r="EG354" s="310"/>
      <c r="EH354" s="309"/>
      <c r="EI354" s="311"/>
      <c r="EJ354" s="307"/>
      <c r="EK354" s="308"/>
      <c r="EL354" s="309"/>
      <c r="EM354" s="309"/>
      <c r="EN354" s="310"/>
      <c r="EO354" s="310"/>
      <c r="EP354" s="309"/>
      <c r="EQ354" s="311"/>
      <c r="ER354" s="307"/>
      <c r="ES354" s="308"/>
      <c r="ET354" s="309"/>
      <c r="EU354" s="309"/>
      <c r="EV354" s="310"/>
      <c r="EW354" s="310"/>
      <c r="EX354" s="309"/>
      <c r="EY354" s="311"/>
      <c r="EZ354" s="307"/>
      <c r="FA354" s="308"/>
      <c r="FB354" s="309"/>
      <c r="FC354" s="309"/>
      <c r="FD354" s="310"/>
      <c r="FE354" s="310"/>
      <c r="FF354" s="309"/>
      <c r="FG354" s="311"/>
      <c r="FH354" s="307"/>
      <c r="FI354" s="308"/>
      <c r="FJ354" s="309"/>
      <c r="FK354" s="309"/>
      <c r="FL354" s="310"/>
      <c r="FM354" s="310"/>
      <c r="FN354" s="309"/>
      <c r="FO354" s="311"/>
      <c r="FP354" s="307"/>
      <c r="FQ354" s="308"/>
      <c r="FR354" s="309"/>
      <c r="FS354" s="309"/>
      <c r="FT354" s="310"/>
      <c r="FU354" s="310"/>
      <c r="FV354" s="309"/>
      <c r="FW354" s="311"/>
      <c r="FX354" s="307"/>
      <c r="FY354" s="308"/>
      <c r="FZ354" s="309"/>
      <c r="GA354" s="309"/>
      <c r="GB354" s="310"/>
      <c r="GC354" s="310"/>
      <c r="GD354" s="309"/>
      <c r="GE354" s="311"/>
      <c r="GF354" s="307"/>
      <c r="GG354" s="308"/>
      <c r="GH354" s="309"/>
      <c r="GI354" s="309"/>
      <c r="GJ354" s="310"/>
      <c r="GK354" s="310"/>
      <c r="GL354" s="309"/>
      <c r="GM354" s="311"/>
      <c r="GN354" s="307"/>
      <c r="GO354" s="308"/>
      <c r="GP354" s="309"/>
      <c r="GQ354" s="309"/>
      <c r="GR354" s="310"/>
      <c r="GS354" s="310"/>
      <c r="GT354" s="309"/>
      <c r="GU354" s="311"/>
      <c r="GV354" s="307"/>
      <c r="GW354" s="308"/>
      <c r="GX354" s="309"/>
      <c r="GY354" s="309"/>
      <c r="GZ354" s="310"/>
      <c r="HA354" s="310"/>
      <c r="HB354" s="309"/>
      <c r="HC354" s="311"/>
      <c r="HD354" s="307"/>
      <c r="HE354" s="308"/>
      <c r="HF354" s="309"/>
      <c r="HG354" s="309"/>
      <c r="HH354" s="310"/>
      <c r="HI354" s="310"/>
      <c r="HJ354" s="309"/>
      <c r="HK354" s="311"/>
      <c r="HL354" s="307"/>
      <c r="HM354" s="308"/>
      <c r="HN354" s="309"/>
      <c r="HO354" s="309"/>
      <c r="HP354" s="310"/>
      <c r="HQ354" s="310"/>
      <c r="HR354" s="309"/>
      <c r="HS354" s="311"/>
      <c r="HT354" s="307"/>
      <c r="HU354" s="308"/>
      <c r="HV354" s="309"/>
      <c r="HW354" s="309"/>
      <c r="HX354" s="310"/>
      <c r="HY354" s="310"/>
      <c r="HZ354" s="309"/>
      <c r="IA354" s="311"/>
      <c r="IB354" s="307"/>
      <c r="IC354" s="308"/>
      <c r="ID354" s="309"/>
      <c r="IE354" s="309"/>
      <c r="IF354" s="310"/>
      <c r="IG354" s="310"/>
      <c r="IH354" s="309"/>
      <c r="II354" s="311"/>
      <c r="IJ354" s="307"/>
      <c r="IK354" s="308"/>
      <c r="IL354" s="309"/>
      <c r="IM354" s="309"/>
      <c r="IN354" s="310"/>
      <c r="IO354" s="310"/>
      <c r="IP354" s="309"/>
      <c r="IQ354" s="311"/>
      <c r="IR354" s="307"/>
      <c r="IS354" s="308"/>
    </row>
    <row r="355" spans="1:11" ht="15" customHeight="1">
      <c r="A355" s="281">
        <v>10</v>
      </c>
      <c r="B355" s="707" t="s">
        <v>674</v>
      </c>
      <c r="C355" s="713"/>
      <c r="D355" s="713"/>
      <c r="E355" s="713"/>
      <c r="F355" s="713"/>
      <c r="G355" s="713"/>
      <c r="H355" s="713"/>
      <c r="I355" s="257"/>
      <c r="J355" s="330"/>
      <c r="K355" s="330"/>
    </row>
    <row r="356" spans="1:255" ht="27" customHeight="1">
      <c r="A356" s="711" t="s">
        <v>675</v>
      </c>
      <c r="B356" s="711"/>
      <c r="C356" s="711"/>
      <c r="D356" s="711"/>
      <c r="E356" s="711"/>
      <c r="F356" s="711"/>
      <c r="G356" s="266"/>
      <c r="H356" s="266"/>
      <c r="I356" s="344"/>
      <c r="J356" s="334"/>
      <c r="K356" s="335"/>
      <c r="L356" s="345"/>
      <c r="M356" s="346"/>
      <c r="N356" s="338"/>
      <c r="O356" s="347"/>
      <c r="P356" s="345"/>
      <c r="Q356" s="345"/>
      <c r="R356" s="340"/>
      <c r="S356" s="340"/>
      <c r="T356" s="345"/>
      <c r="U356" s="346"/>
      <c r="V356" s="338"/>
      <c r="W356" s="347"/>
      <c r="X356" s="345"/>
      <c r="Y356" s="345"/>
      <c r="Z356" s="340"/>
      <c r="AA356" s="340"/>
      <c r="AB356" s="345"/>
      <c r="AC356" s="346"/>
      <c r="AD356" s="338"/>
      <c r="AE356" s="347"/>
      <c r="AF356" s="345"/>
      <c r="AG356" s="345"/>
      <c r="AH356" s="340"/>
      <c r="AI356" s="340"/>
      <c r="AJ356" s="345"/>
      <c r="AK356" s="346"/>
      <c r="AL356" s="338"/>
      <c r="AM356" s="347"/>
      <c r="AN356" s="345"/>
      <c r="AO356" s="345"/>
      <c r="AP356" s="340"/>
      <c r="AQ356" s="340"/>
      <c r="AR356" s="345"/>
      <c r="AS356" s="346"/>
      <c r="AT356" s="338"/>
      <c r="AU356" s="347"/>
      <c r="AV356" s="345"/>
      <c r="AW356" s="345"/>
      <c r="AX356" s="340"/>
      <c r="AY356" s="340"/>
      <c r="AZ356" s="345"/>
      <c r="BA356" s="346"/>
      <c r="BB356" s="338"/>
      <c r="BC356" s="347"/>
      <c r="BD356" s="345"/>
      <c r="BE356" s="345"/>
      <c r="BF356" s="340"/>
      <c r="BG356" s="340"/>
      <c r="BH356" s="345"/>
      <c r="BI356" s="346"/>
      <c r="BJ356" s="338"/>
      <c r="BK356" s="347"/>
      <c r="BL356" s="345"/>
      <c r="BM356" s="345"/>
      <c r="BN356" s="340"/>
      <c r="BO356" s="340"/>
      <c r="BP356" s="345"/>
      <c r="BQ356" s="346"/>
      <c r="BR356" s="338"/>
      <c r="BS356" s="347"/>
      <c r="BT356" s="345"/>
      <c r="BU356" s="345"/>
      <c r="BV356" s="340"/>
      <c r="BW356" s="340"/>
      <c r="BX356" s="345"/>
      <c r="BY356" s="346"/>
      <c r="BZ356" s="338"/>
      <c r="CA356" s="347"/>
      <c r="CB356" s="345"/>
      <c r="CC356" s="345"/>
      <c r="CD356" s="340"/>
      <c r="CE356" s="340"/>
      <c r="CF356" s="345"/>
      <c r="CG356" s="346"/>
      <c r="CH356" s="338"/>
      <c r="CI356" s="347"/>
      <c r="CJ356" s="345"/>
      <c r="CK356" s="345"/>
      <c r="CL356" s="340"/>
      <c r="CM356" s="340"/>
      <c r="CN356" s="345"/>
      <c r="CO356" s="346"/>
      <c r="CP356" s="338"/>
      <c r="CQ356" s="347"/>
      <c r="CR356" s="345"/>
      <c r="CS356" s="345"/>
      <c r="CT356" s="340"/>
      <c r="CU356" s="340"/>
      <c r="CV356" s="345"/>
      <c r="CW356" s="346"/>
      <c r="CX356" s="338"/>
      <c r="CY356" s="347"/>
      <c r="CZ356" s="345"/>
      <c r="DA356" s="345"/>
      <c r="DB356" s="340"/>
      <c r="DC356" s="340"/>
      <c r="DD356" s="345"/>
      <c r="DE356" s="346"/>
      <c r="DF356" s="338"/>
      <c r="DG356" s="347"/>
      <c r="DH356" s="345"/>
      <c r="DI356" s="345"/>
      <c r="DJ356" s="340"/>
      <c r="DK356" s="340"/>
      <c r="DL356" s="345"/>
      <c r="DM356" s="346"/>
      <c r="DN356" s="338"/>
      <c r="DO356" s="347"/>
      <c r="DP356" s="345"/>
      <c r="DQ356" s="345"/>
      <c r="DR356" s="340"/>
      <c r="DS356" s="340"/>
      <c r="DT356" s="345"/>
      <c r="DU356" s="346"/>
      <c r="DV356" s="338"/>
      <c r="DW356" s="347"/>
      <c r="DX356" s="345"/>
      <c r="DY356" s="345"/>
      <c r="DZ356" s="340"/>
      <c r="EA356" s="340"/>
      <c r="EB356" s="345"/>
      <c r="EC356" s="346"/>
      <c r="ED356" s="338"/>
      <c r="EE356" s="347"/>
      <c r="EF356" s="345"/>
      <c r="EG356" s="345"/>
      <c r="EH356" s="340"/>
      <c r="EI356" s="340"/>
      <c r="EJ356" s="345"/>
      <c r="EK356" s="346"/>
      <c r="EL356" s="338"/>
      <c r="EM356" s="347"/>
      <c r="EN356" s="345"/>
      <c r="EO356" s="345"/>
      <c r="EP356" s="340"/>
      <c r="EQ356" s="340"/>
      <c r="ER356" s="345"/>
      <c r="ES356" s="346"/>
      <c r="ET356" s="338"/>
      <c r="EU356" s="347"/>
      <c r="EV356" s="345"/>
      <c r="EW356" s="345"/>
      <c r="EX356" s="340"/>
      <c r="EY356" s="340"/>
      <c r="EZ356" s="345"/>
      <c r="FA356" s="346"/>
      <c r="FB356" s="338"/>
      <c r="FC356" s="347"/>
      <c r="FD356" s="345"/>
      <c r="FE356" s="345"/>
      <c r="FF356" s="340"/>
      <c r="FG356" s="340"/>
      <c r="FH356" s="345"/>
      <c r="FI356" s="346"/>
      <c r="FJ356" s="338"/>
      <c r="FK356" s="347"/>
      <c r="FL356" s="345"/>
      <c r="FM356" s="345"/>
      <c r="FN356" s="340"/>
      <c r="FO356" s="340"/>
      <c r="FP356" s="345"/>
      <c r="FQ356" s="346"/>
      <c r="FR356" s="338"/>
      <c r="FS356" s="347"/>
      <c r="FT356" s="345"/>
      <c r="FU356" s="345"/>
      <c r="FV356" s="340"/>
      <c r="FW356" s="340"/>
      <c r="FX356" s="345"/>
      <c r="FY356" s="346"/>
      <c r="FZ356" s="338"/>
      <c r="GA356" s="347"/>
      <c r="GB356" s="345"/>
      <c r="GC356" s="345"/>
      <c r="GD356" s="340"/>
      <c r="GE356" s="340"/>
      <c r="GF356" s="345"/>
      <c r="GG356" s="346"/>
      <c r="GH356" s="338"/>
      <c r="GI356" s="347"/>
      <c r="GJ356" s="345"/>
      <c r="GK356" s="345"/>
      <c r="GL356" s="340"/>
      <c r="GM356" s="340"/>
      <c r="GN356" s="345"/>
      <c r="GO356" s="346"/>
      <c r="GP356" s="338"/>
      <c r="GQ356" s="347"/>
      <c r="GR356" s="345"/>
      <c r="GS356" s="345"/>
      <c r="GT356" s="340"/>
      <c r="GU356" s="340"/>
      <c r="GV356" s="345"/>
      <c r="GW356" s="346"/>
      <c r="GX356" s="338"/>
      <c r="GY356" s="347"/>
      <c r="GZ356" s="345"/>
      <c r="HA356" s="345"/>
      <c r="HB356" s="340"/>
      <c r="HC356" s="340"/>
      <c r="HD356" s="345"/>
      <c r="HE356" s="346"/>
      <c r="HF356" s="338"/>
      <c r="HG356" s="347"/>
      <c r="HH356" s="345"/>
      <c r="HI356" s="345"/>
      <c r="HJ356" s="340"/>
      <c r="HK356" s="340"/>
      <c r="HL356" s="345"/>
      <c r="HM356" s="346"/>
      <c r="HN356" s="338"/>
      <c r="HO356" s="347"/>
      <c r="HP356" s="345"/>
      <c r="HQ356" s="345"/>
      <c r="HR356" s="340"/>
      <c r="HS356" s="340"/>
      <c r="HT356" s="345"/>
      <c r="HU356" s="346"/>
      <c r="HV356" s="338"/>
      <c r="HW356" s="347"/>
      <c r="HX356" s="345"/>
      <c r="HY356" s="345"/>
      <c r="HZ356" s="340"/>
      <c r="IA356" s="340"/>
      <c r="IB356" s="345"/>
      <c r="IC356" s="346"/>
      <c r="ID356" s="338"/>
      <c r="IE356" s="347"/>
      <c r="IF356" s="345"/>
      <c r="IG356" s="345"/>
      <c r="IH356" s="340"/>
      <c r="II356" s="340"/>
      <c r="IJ356" s="345"/>
      <c r="IK356" s="346"/>
      <c r="IL356" s="338"/>
      <c r="IM356" s="347"/>
      <c r="IN356" s="345"/>
      <c r="IO356" s="345"/>
      <c r="IP356" s="340"/>
      <c r="IQ356" s="340"/>
      <c r="IR356" s="345"/>
      <c r="IS356" s="346"/>
      <c r="IT356" s="338"/>
      <c r="IU356" s="347"/>
    </row>
    <row r="357" spans="1:255" ht="39.75" customHeight="1">
      <c r="A357" s="711" t="s">
        <v>676</v>
      </c>
      <c r="B357" s="711"/>
      <c r="C357" s="711"/>
      <c r="D357" s="711"/>
      <c r="E357" s="711"/>
      <c r="F357" s="711"/>
      <c r="G357" s="377"/>
      <c r="H357" s="377"/>
      <c r="I357" s="344"/>
      <c r="J357" s="334"/>
      <c r="K357" s="335"/>
      <c r="L357" s="345"/>
      <c r="M357" s="346"/>
      <c r="N357" s="338"/>
      <c r="O357" s="347"/>
      <c r="P357" s="345"/>
      <c r="Q357" s="345"/>
      <c r="R357" s="340"/>
      <c r="S357" s="340"/>
      <c r="T357" s="345"/>
      <c r="U357" s="346"/>
      <c r="V357" s="338"/>
      <c r="W357" s="347"/>
      <c r="X357" s="345"/>
      <c r="Y357" s="345"/>
      <c r="Z357" s="340"/>
      <c r="AA357" s="340"/>
      <c r="AB357" s="345"/>
      <c r="AC357" s="346"/>
      <c r="AD357" s="338"/>
      <c r="AE357" s="347"/>
      <c r="AF357" s="345"/>
      <c r="AG357" s="345"/>
      <c r="AH357" s="340"/>
      <c r="AI357" s="340"/>
      <c r="AJ357" s="345"/>
      <c r="AK357" s="346"/>
      <c r="AL357" s="338"/>
      <c r="AM357" s="347"/>
      <c r="AN357" s="345"/>
      <c r="AO357" s="345"/>
      <c r="AP357" s="340"/>
      <c r="AQ357" s="340"/>
      <c r="AR357" s="345"/>
      <c r="AS357" s="346"/>
      <c r="AT357" s="338"/>
      <c r="AU357" s="347"/>
      <c r="AV357" s="345"/>
      <c r="AW357" s="345"/>
      <c r="AX357" s="340"/>
      <c r="AY357" s="340"/>
      <c r="AZ357" s="345"/>
      <c r="BA357" s="346"/>
      <c r="BB357" s="338"/>
      <c r="BC357" s="347"/>
      <c r="BD357" s="345"/>
      <c r="BE357" s="345"/>
      <c r="BF357" s="340"/>
      <c r="BG357" s="340"/>
      <c r="BH357" s="345"/>
      <c r="BI357" s="346"/>
      <c r="BJ357" s="338"/>
      <c r="BK357" s="347"/>
      <c r="BL357" s="345"/>
      <c r="BM357" s="345"/>
      <c r="BN357" s="340"/>
      <c r="BO357" s="340"/>
      <c r="BP357" s="345"/>
      <c r="BQ357" s="346"/>
      <c r="BR357" s="338"/>
      <c r="BS357" s="347"/>
      <c r="BT357" s="345"/>
      <c r="BU357" s="345"/>
      <c r="BV357" s="340"/>
      <c r="BW357" s="340"/>
      <c r="BX357" s="345"/>
      <c r="BY357" s="346"/>
      <c r="BZ357" s="338"/>
      <c r="CA357" s="347"/>
      <c r="CB357" s="345"/>
      <c r="CC357" s="345"/>
      <c r="CD357" s="340"/>
      <c r="CE357" s="340"/>
      <c r="CF357" s="345"/>
      <c r="CG357" s="346"/>
      <c r="CH357" s="338"/>
      <c r="CI357" s="347"/>
      <c r="CJ357" s="345"/>
      <c r="CK357" s="345"/>
      <c r="CL357" s="340"/>
      <c r="CM357" s="340"/>
      <c r="CN357" s="345"/>
      <c r="CO357" s="346"/>
      <c r="CP357" s="338"/>
      <c r="CQ357" s="347"/>
      <c r="CR357" s="345"/>
      <c r="CS357" s="345"/>
      <c r="CT357" s="340"/>
      <c r="CU357" s="340"/>
      <c r="CV357" s="345"/>
      <c r="CW357" s="346"/>
      <c r="CX357" s="338"/>
      <c r="CY357" s="347"/>
      <c r="CZ357" s="345"/>
      <c r="DA357" s="345"/>
      <c r="DB357" s="340"/>
      <c r="DC357" s="340"/>
      <c r="DD357" s="345"/>
      <c r="DE357" s="346"/>
      <c r="DF357" s="338"/>
      <c r="DG357" s="347"/>
      <c r="DH357" s="345"/>
      <c r="DI357" s="345"/>
      <c r="DJ357" s="340"/>
      <c r="DK357" s="340"/>
      <c r="DL357" s="345"/>
      <c r="DM357" s="346"/>
      <c r="DN357" s="338"/>
      <c r="DO357" s="347"/>
      <c r="DP357" s="345"/>
      <c r="DQ357" s="345"/>
      <c r="DR357" s="340"/>
      <c r="DS357" s="340"/>
      <c r="DT357" s="345"/>
      <c r="DU357" s="346"/>
      <c r="DV357" s="338"/>
      <c r="DW357" s="347"/>
      <c r="DX357" s="345"/>
      <c r="DY357" s="345"/>
      <c r="DZ357" s="340"/>
      <c r="EA357" s="340"/>
      <c r="EB357" s="345"/>
      <c r="EC357" s="346"/>
      <c r="ED357" s="338"/>
      <c r="EE357" s="347"/>
      <c r="EF357" s="345"/>
      <c r="EG357" s="345"/>
      <c r="EH357" s="340"/>
      <c r="EI357" s="340"/>
      <c r="EJ357" s="345"/>
      <c r="EK357" s="346"/>
      <c r="EL357" s="338"/>
      <c r="EM357" s="347"/>
      <c r="EN357" s="345"/>
      <c r="EO357" s="345"/>
      <c r="EP357" s="340"/>
      <c r="EQ357" s="340"/>
      <c r="ER357" s="345"/>
      <c r="ES357" s="346"/>
      <c r="ET357" s="338"/>
      <c r="EU357" s="347"/>
      <c r="EV357" s="345"/>
      <c r="EW357" s="345"/>
      <c r="EX357" s="340"/>
      <c r="EY357" s="340"/>
      <c r="EZ357" s="345"/>
      <c r="FA357" s="346"/>
      <c r="FB357" s="338"/>
      <c r="FC357" s="347"/>
      <c r="FD357" s="345"/>
      <c r="FE357" s="345"/>
      <c r="FF357" s="340"/>
      <c r="FG357" s="340"/>
      <c r="FH357" s="345"/>
      <c r="FI357" s="346"/>
      <c r="FJ357" s="338"/>
      <c r="FK357" s="347"/>
      <c r="FL357" s="345"/>
      <c r="FM357" s="345"/>
      <c r="FN357" s="340"/>
      <c r="FO357" s="340"/>
      <c r="FP357" s="345"/>
      <c r="FQ357" s="346"/>
      <c r="FR357" s="338"/>
      <c r="FS357" s="347"/>
      <c r="FT357" s="345"/>
      <c r="FU357" s="345"/>
      <c r="FV357" s="340"/>
      <c r="FW357" s="340"/>
      <c r="FX357" s="345"/>
      <c r="FY357" s="346"/>
      <c r="FZ357" s="338"/>
      <c r="GA357" s="347"/>
      <c r="GB357" s="345"/>
      <c r="GC357" s="345"/>
      <c r="GD357" s="340"/>
      <c r="GE357" s="340"/>
      <c r="GF357" s="345"/>
      <c r="GG357" s="346"/>
      <c r="GH357" s="338"/>
      <c r="GI357" s="347"/>
      <c r="GJ357" s="345"/>
      <c r="GK357" s="345"/>
      <c r="GL357" s="340"/>
      <c r="GM357" s="340"/>
      <c r="GN357" s="345"/>
      <c r="GO357" s="346"/>
      <c r="GP357" s="338"/>
      <c r="GQ357" s="347"/>
      <c r="GR357" s="345"/>
      <c r="GS357" s="345"/>
      <c r="GT357" s="340"/>
      <c r="GU357" s="340"/>
      <c r="GV357" s="345"/>
      <c r="GW357" s="346"/>
      <c r="GX357" s="338"/>
      <c r="GY357" s="347"/>
      <c r="GZ357" s="345"/>
      <c r="HA357" s="345"/>
      <c r="HB357" s="340"/>
      <c r="HC357" s="340"/>
      <c r="HD357" s="345"/>
      <c r="HE357" s="346"/>
      <c r="HF357" s="338"/>
      <c r="HG357" s="347"/>
      <c r="HH357" s="345"/>
      <c r="HI357" s="345"/>
      <c r="HJ357" s="340"/>
      <c r="HK357" s="340"/>
      <c r="HL357" s="345"/>
      <c r="HM357" s="346"/>
      <c r="HN357" s="338"/>
      <c r="HO357" s="347"/>
      <c r="HP357" s="345"/>
      <c r="HQ357" s="345"/>
      <c r="HR357" s="340"/>
      <c r="HS357" s="340"/>
      <c r="HT357" s="345"/>
      <c r="HU357" s="346"/>
      <c r="HV357" s="338"/>
      <c r="HW357" s="347"/>
      <c r="HX357" s="345"/>
      <c r="HY357" s="345"/>
      <c r="HZ357" s="340"/>
      <c r="IA357" s="340"/>
      <c r="IB357" s="345"/>
      <c r="IC357" s="346"/>
      <c r="ID357" s="338"/>
      <c r="IE357" s="347"/>
      <c r="IF357" s="345"/>
      <c r="IG357" s="345"/>
      <c r="IH357" s="340"/>
      <c r="II357" s="340"/>
      <c r="IJ357" s="345"/>
      <c r="IK357" s="346"/>
      <c r="IL357" s="338"/>
      <c r="IM357" s="347"/>
      <c r="IN357" s="345"/>
      <c r="IO357" s="345"/>
      <c r="IP357" s="340"/>
      <c r="IQ357" s="340"/>
      <c r="IR357" s="345"/>
      <c r="IS357" s="346"/>
      <c r="IT357" s="338"/>
      <c r="IU357" s="347"/>
    </row>
    <row r="358" spans="1:255" ht="39.75" customHeight="1">
      <c r="A358" s="711" t="s">
        <v>677</v>
      </c>
      <c r="B358" s="711"/>
      <c r="C358" s="711"/>
      <c r="D358" s="711"/>
      <c r="E358" s="711"/>
      <c r="F358" s="711"/>
      <c r="G358" s="266"/>
      <c r="H358" s="266"/>
      <c r="I358" s="344"/>
      <c r="J358" s="334"/>
      <c r="K358" s="335"/>
      <c r="L358" s="345"/>
      <c r="M358" s="346"/>
      <c r="N358" s="338"/>
      <c r="O358" s="347"/>
      <c r="P358" s="345"/>
      <c r="Q358" s="345"/>
      <c r="R358" s="340"/>
      <c r="S358" s="340"/>
      <c r="T358" s="345"/>
      <c r="U358" s="346"/>
      <c r="V358" s="338"/>
      <c r="W358" s="347"/>
      <c r="X358" s="345"/>
      <c r="Y358" s="345"/>
      <c r="Z358" s="340"/>
      <c r="AA358" s="340"/>
      <c r="AB358" s="345"/>
      <c r="AC358" s="346"/>
      <c r="AD358" s="338"/>
      <c r="AE358" s="347"/>
      <c r="AF358" s="345"/>
      <c r="AG358" s="345"/>
      <c r="AH358" s="340"/>
      <c r="AI358" s="340"/>
      <c r="AJ358" s="345"/>
      <c r="AK358" s="346"/>
      <c r="AL358" s="338"/>
      <c r="AM358" s="347"/>
      <c r="AN358" s="345"/>
      <c r="AO358" s="345"/>
      <c r="AP358" s="340"/>
      <c r="AQ358" s="340"/>
      <c r="AR358" s="345"/>
      <c r="AS358" s="346"/>
      <c r="AT358" s="338"/>
      <c r="AU358" s="347"/>
      <c r="AV358" s="345"/>
      <c r="AW358" s="345"/>
      <c r="AX358" s="340"/>
      <c r="AY358" s="340"/>
      <c r="AZ358" s="345"/>
      <c r="BA358" s="346"/>
      <c r="BB358" s="338"/>
      <c r="BC358" s="347"/>
      <c r="BD358" s="345"/>
      <c r="BE358" s="345"/>
      <c r="BF358" s="340"/>
      <c r="BG358" s="340"/>
      <c r="BH358" s="345"/>
      <c r="BI358" s="346"/>
      <c r="BJ358" s="338"/>
      <c r="BK358" s="347"/>
      <c r="BL358" s="345"/>
      <c r="BM358" s="345"/>
      <c r="BN358" s="340"/>
      <c r="BO358" s="340"/>
      <c r="BP358" s="345"/>
      <c r="BQ358" s="346"/>
      <c r="BR358" s="338"/>
      <c r="BS358" s="347"/>
      <c r="BT358" s="345"/>
      <c r="BU358" s="345"/>
      <c r="BV358" s="340"/>
      <c r="BW358" s="340"/>
      <c r="BX358" s="345"/>
      <c r="BY358" s="346"/>
      <c r="BZ358" s="338"/>
      <c r="CA358" s="347"/>
      <c r="CB358" s="345"/>
      <c r="CC358" s="345"/>
      <c r="CD358" s="340"/>
      <c r="CE358" s="340"/>
      <c r="CF358" s="345"/>
      <c r="CG358" s="346"/>
      <c r="CH358" s="338"/>
      <c r="CI358" s="347"/>
      <c r="CJ358" s="345"/>
      <c r="CK358" s="345"/>
      <c r="CL358" s="340"/>
      <c r="CM358" s="340"/>
      <c r="CN358" s="345"/>
      <c r="CO358" s="346"/>
      <c r="CP358" s="338"/>
      <c r="CQ358" s="347"/>
      <c r="CR358" s="345"/>
      <c r="CS358" s="345"/>
      <c r="CT358" s="340"/>
      <c r="CU358" s="340"/>
      <c r="CV358" s="345"/>
      <c r="CW358" s="346"/>
      <c r="CX358" s="338"/>
      <c r="CY358" s="347"/>
      <c r="CZ358" s="345"/>
      <c r="DA358" s="345"/>
      <c r="DB358" s="340"/>
      <c r="DC358" s="340"/>
      <c r="DD358" s="345"/>
      <c r="DE358" s="346"/>
      <c r="DF358" s="338"/>
      <c r="DG358" s="347"/>
      <c r="DH358" s="345"/>
      <c r="DI358" s="345"/>
      <c r="DJ358" s="340"/>
      <c r="DK358" s="340"/>
      <c r="DL358" s="345"/>
      <c r="DM358" s="346"/>
      <c r="DN358" s="338"/>
      <c r="DO358" s="347"/>
      <c r="DP358" s="345"/>
      <c r="DQ358" s="345"/>
      <c r="DR358" s="340"/>
      <c r="DS358" s="340"/>
      <c r="DT358" s="345"/>
      <c r="DU358" s="346"/>
      <c r="DV358" s="338"/>
      <c r="DW358" s="347"/>
      <c r="DX358" s="345"/>
      <c r="DY358" s="345"/>
      <c r="DZ358" s="340"/>
      <c r="EA358" s="340"/>
      <c r="EB358" s="345"/>
      <c r="EC358" s="346"/>
      <c r="ED358" s="338"/>
      <c r="EE358" s="347"/>
      <c r="EF358" s="345"/>
      <c r="EG358" s="345"/>
      <c r="EH358" s="340"/>
      <c r="EI358" s="340"/>
      <c r="EJ358" s="345"/>
      <c r="EK358" s="346"/>
      <c r="EL358" s="338"/>
      <c r="EM358" s="347"/>
      <c r="EN358" s="345"/>
      <c r="EO358" s="345"/>
      <c r="EP358" s="340"/>
      <c r="EQ358" s="340"/>
      <c r="ER358" s="345"/>
      <c r="ES358" s="346"/>
      <c r="ET358" s="338"/>
      <c r="EU358" s="347"/>
      <c r="EV358" s="345"/>
      <c r="EW358" s="345"/>
      <c r="EX358" s="340"/>
      <c r="EY358" s="340"/>
      <c r="EZ358" s="345"/>
      <c r="FA358" s="346"/>
      <c r="FB358" s="338"/>
      <c r="FC358" s="347"/>
      <c r="FD358" s="345"/>
      <c r="FE358" s="345"/>
      <c r="FF358" s="340"/>
      <c r="FG358" s="340"/>
      <c r="FH358" s="345"/>
      <c r="FI358" s="346"/>
      <c r="FJ358" s="338"/>
      <c r="FK358" s="347"/>
      <c r="FL358" s="345"/>
      <c r="FM358" s="345"/>
      <c r="FN358" s="340"/>
      <c r="FO358" s="340"/>
      <c r="FP358" s="345"/>
      <c r="FQ358" s="346"/>
      <c r="FR358" s="338"/>
      <c r="FS358" s="347"/>
      <c r="FT358" s="345"/>
      <c r="FU358" s="345"/>
      <c r="FV358" s="340"/>
      <c r="FW358" s="340"/>
      <c r="FX358" s="345"/>
      <c r="FY358" s="346"/>
      <c r="FZ358" s="338"/>
      <c r="GA358" s="347"/>
      <c r="GB358" s="345"/>
      <c r="GC358" s="345"/>
      <c r="GD358" s="340"/>
      <c r="GE358" s="340"/>
      <c r="GF358" s="345"/>
      <c r="GG358" s="346"/>
      <c r="GH358" s="338"/>
      <c r="GI358" s="347"/>
      <c r="GJ358" s="345"/>
      <c r="GK358" s="345"/>
      <c r="GL358" s="340"/>
      <c r="GM358" s="340"/>
      <c r="GN358" s="345"/>
      <c r="GO358" s="346"/>
      <c r="GP358" s="338"/>
      <c r="GQ358" s="347"/>
      <c r="GR358" s="345"/>
      <c r="GS358" s="345"/>
      <c r="GT358" s="340"/>
      <c r="GU358" s="340"/>
      <c r="GV358" s="345"/>
      <c r="GW358" s="346"/>
      <c r="GX358" s="338"/>
      <c r="GY358" s="347"/>
      <c r="GZ358" s="345"/>
      <c r="HA358" s="345"/>
      <c r="HB358" s="340"/>
      <c r="HC358" s="340"/>
      <c r="HD358" s="345"/>
      <c r="HE358" s="346"/>
      <c r="HF358" s="338"/>
      <c r="HG358" s="347"/>
      <c r="HH358" s="345"/>
      <c r="HI358" s="345"/>
      <c r="HJ358" s="340"/>
      <c r="HK358" s="340"/>
      <c r="HL358" s="345"/>
      <c r="HM358" s="346"/>
      <c r="HN358" s="338"/>
      <c r="HO358" s="347"/>
      <c r="HP358" s="345"/>
      <c r="HQ358" s="345"/>
      <c r="HR358" s="340"/>
      <c r="HS358" s="340"/>
      <c r="HT358" s="345"/>
      <c r="HU358" s="346"/>
      <c r="HV358" s="338"/>
      <c r="HW358" s="347"/>
      <c r="HX358" s="345"/>
      <c r="HY358" s="345"/>
      <c r="HZ358" s="340"/>
      <c r="IA358" s="340"/>
      <c r="IB358" s="345"/>
      <c r="IC358" s="346"/>
      <c r="ID358" s="338"/>
      <c r="IE358" s="347"/>
      <c r="IF358" s="345"/>
      <c r="IG358" s="345"/>
      <c r="IH358" s="340"/>
      <c r="II358" s="340"/>
      <c r="IJ358" s="345"/>
      <c r="IK358" s="346"/>
      <c r="IL358" s="338"/>
      <c r="IM358" s="347"/>
      <c r="IN358" s="345"/>
      <c r="IO358" s="345"/>
      <c r="IP358" s="340"/>
      <c r="IQ358" s="340"/>
      <c r="IR358" s="345"/>
      <c r="IS358" s="346"/>
      <c r="IT358" s="338"/>
      <c r="IU358" s="347"/>
    </row>
    <row r="359" spans="1:11" ht="13.5" customHeight="1">
      <c r="A359" s="708" t="s">
        <v>678</v>
      </c>
      <c r="B359" s="708"/>
      <c r="C359" s="708"/>
      <c r="D359" s="708"/>
      <c r="E359" s="708"/>
      <c r="F359" s="708"/>
      <c r="G359" s="286"/>
      <c r="H359" s="286"/>
      <c r="I359" s="287"/>
      <c r="J359" s="330"/>
      <c r="K359" s="330"/>
    </row>
    <row r="360" spans="1:255" ht="39.75" customHeight="1">
      <c r="A360" s="711" t="s">
        <v>679</v>
      </c>
      <c r="B360" s="711"/>
      <c r="C360" s="711"/>
      <c r="D360" s="711"/>
      <c r="E360" s="711"/>
      <c r="F360" s="711"/>
      <c r="G360" s="266"/>
      <c r="H360" s="266"/>
      <c r="I360" s="344"/>
      <c r="J360" s="334"/>
      <c r="K360" s="335"/>
      <c r="L360" s="345"/>
      <c r="M360" s="346"/>
      <c r="N360" s="338"/>
      <c r="O360" s="347"/>
      <c r="P360" s="345"/>
      <c r="Q360" s="345"/>
      <c r="R360" s="340"/>
      <c r="S360" s="340"/>
      <c r="T360" s="345"/>
      <c r="U360" s="346"/>
      <c r="V360" s="338"/>
      <c r="W360" s="347"/>
      <c r="X360" s="345"/>
      <c r="Y360" s="345"/>
      <c r="Z360" s="340"/>
      <c r="AA360" s="340"/>
      <c r="AB360" s="345"/>
      <c r="AC360" s="346"/>
      <c r="AD360" s="338"/>
      <c r="AE360" s="347"/>
      <c r="AF360" s="345"/>
      <c r="AG360" s="345"/>
      <c r="AH360" s="340"/>
      <c r="AI360" s="340"/>
      <c r="AJ360" s="345"/>
      <c r="AK360" s="346"/>
      <c r="AL360" s="338"/>
      <c r="AM360" s="347"/>
      <c r="AN360" s="345"/>
      <c r="AO360" s="345"/>
      <c r="AP360" s="340"/>
      <c r="AQ360" s="340"/>
      <c r="AR360" s="345"/>
      <c r="AS360" s="346"/>
      <c r="AT360" s="338"/>
      <c r="AU360" s="347"/>
      <c r="AV360" s="345"/>
      <c r="AW360" s="345"/>
      <c r="AX360" s="340"/>
      <c r="AY360" s="340"/>
      <c r="AZ360" s="345"/>
      <c r="BA360" s="346"/>
      <c r="BB360" s="338"/>
      <c r="BC360" s="347"/>
      <c r="BD360" s="345"/>
      <c r="BE360" s="345"/>
      <c r="BF360" s="340"/>
      <c r="BG360" s="340"/>
      <c r="BH360" s="345"/>
      <c r="BI360" s="346"/>
      <c r="BJ360" s="338"/>
      <c r="BK360" s="347"/>
      <c r="BL360" s="345"/>
      <c r="BM360" s="345"/>
      <c r="BN360" s="340"/>
      <c r="BO360" s="340"/>
      <c r="BP360" s="345"/>
      <c r="BQ360" s="346"/>
      <c r="BR360" s="338"/>
      <c r="BS360" s="347"/>
      <c r="BT360" s="345"/>
      <c r="BU360" s="345"/>
      <c r="BV360" s="340"/>
      <c r="BW360" s="340"/>
      <c r="BX360" s="345"/>
      <c r="BY360" s="346"/>
      <c r="BZ360" s="338"/>
      <c r="CA360" s="347"/>
      <c r="CB360" s="345"/>
      <c r="CC360" s="345"/>
      <c r="CD360" s="340"/>
      <c r="CE360" s="340"/>
      <c r="CF360" s="345"/>
      <c r="CG360" s="346"/>
      <c r="CH360" s="338"/>
      <c r="CI360" s="347"/>
      <c r="CJ360" s="345"/>
      <c r="CK360" s="345"/>
      <c r="CL360" s="340"/>
      <c r="CM360" s="340"/>
      <c r="CN360" s="345"/>
      <c r="CO360" s="346"/>
      <c r="CP360" s="338"/>
      <c r="CQ360" s="347"/>
      <c r="CR360" s="345"/>
      <c r="CS360" s="345"/>
      <c r="CT360" s="340"/>
      <c r="CU360" s="340"/>
      <c r="CV360" s="345"/>
      <c r="CW360" s="346"/>
      <c r="CX360" s="338"/>
      <c r="CY360" s="347"/>
      <c r="CZ360" s="345"/>
      <c r="DA360" s="345"/>
      <c r="DB360" s="340"/>
      <c r="DC360" s="340"/>
      <c r="DD360" s="345"/>
      <c r="DE360" s="346"/>
      <c r="DF360" s="338"/>
      <c r="DG360" s="347"/>
      <c r="DH360" s="345"/>
      <c r="DI360" s="345"/>
      <c r="DJ360" s="340"/>
      <c r="DK360" s="340"/>
      <c r="DL360" s="345"/>
      <c r="DM360" s="346"/>
      <c r="DN360" s="338"/>
      <c r="DO360" s="347"/>
      <c r="DP360" s="345"/>
      <c r="DQ360" s="345"/>
      <c r="DR360" s="340"/>
      <c r="DS360" s="340"/>
      <c r="DT360" s="345"/>
      <c r="DU360" s="346"/>
      <c r="DV360" s="338"/>
      <c r="DW360" s="347"/>
      <c r="DX360" s="345"/>
      <c r="DY360" s="345"/>
      <c r="DZ360" s="340"/>
      <c r="EA360" s="340"/>
      <c r="EB360" s="345"/>
      <c r="EC360" s="346"/>
      <c r="ED360" s="338"/>
      <c r="EE360" s="347"/>
      <c r="EF360" s="345"/>
      <c r="EG360" s="345"/>
      <c r="EH360" s="340"/>
      <c r="EI360" s="340"/>
      <c r="EJ360" s="345"/>
      <c r="EK360" s="346"/>
      <c r="EL360" s="338"/>
      <c r="EM360" s="347"/>
      <c r="EN360" s="345"/>
      <c r="EO360" s="345"/>
      <c r="EP360" s="340"/>
      <c r="EQ360" s="340"/>
      <c r="ER360" s="345"/>
      <c r="ES360" s="346"/>
      <c r="ET360" s="338"/>
      <c r="EU360" s="347"/>
      <c r="EV360" s="345"/>
      <c r="EW360" s="345"/>
      <c r="EX360" s="340"/>
      <c r="EY360" s="340"/>
      <c r="EZ360" s="345"/>
      <c r="FA360" s="346"/>
      <c r="FB360" s="338"/>
      <c r="FC360" s="347"/>
      <c r="FD360" s="345"/>
      <c r="FE360" s="345"/>
      <c r="FF360" s="340"/>
      <c r="FG360" s="340"/>
      <c r="FH360" s="345"/>
      <c r="FI360" s="346"/>
      <c r="FJ360" s="338"/>
      <c r="FK360" s="347"/>
      <c r="FL360" s="345"/>
      <c r="FM360" s="345"/>
      <c r="FN360" s="340"/>
      <c r="FO360" s="340"/>
      <c r="FP360" s="345"/>
      <c r="FQ360" s="346"/>
      <c r="FR360" s="338"/>
      <c r="FS360" s="347"/>
      <c r="FT360" s="345"/>
      <c r="FU360" s="345"/>
      <c r="FV360" s="340"/>
      <c r="FW360" s="340"/>
      <c r="FX360" s="345"/>
      <c r="FY360" s="346"/>
      <c r="FZ360" s="338"/>
      <c r="GA360" s="347"/>
      <c r="GB360" s="345"/>
      <c r="GC360" s="345"/>
      <c r="GD360" s="340"/>
      <c r="GE360" s="340"/>
      <c r="GF360" s="345"/>
      <c r="GG360" s="346"/>
      <c r="GH360" s="338"/>
      <c r="GI360" s="347"/>
      <c r="GJ360" s="345"/>
      <c r="GK360" s="345"/>
      <c r="GL360" s="340"/>
      <c r="GM360" s="340"/>
      <c r="GN360" s="345"/>
      <c r="GO360" s="346"/>
      <c r="GP360" s="338"/>
      <c r="GQ360" s="347"/>
      <c r="GR360" s="345"/>
      <c r="GS360" s="345"/>
      <c r="GT360" s="340"/>
      <c r="GU360" s="340"/>
      <c r="GV360" s="345"/>
      <c r="GW360" s="346"/>
      <c r="GX360" s="338"/>
      <c r="GY360" s="347"/>
      <c r="GZ360" s="345"/>
      <c r="HA360" s="345"/>
      <c r="HB360" s="340"/>
      <c r="HC360" s="340"/>
      <c r="HD360" s="345"/>
      <c r="HE360" s="346"/>
      <c r="HF360" s="338"/>
      <c r="HG360" s="347"/>
      <c r="HH360" s="345"/>
      <c r="HI360" s="345"/>
      <c r="HJ360" s="340"/>
      <c r="HK360" s="340"/>
      <c r="HL360" s="345"/>
      <c r="HM360" s="346"/>
      <c r="HN360" s="338"/>
      <c r="HO360" s="347"/>
      <c r="HP360" s="345"/>
      <c r="HQ360" s="345"/>
      <c r="HR360" s="340"/>
      <c r="HS360" s="340"/>
      <c r="HT360" s="345"/>
      <c r="HU360" s="346"/>
      <c r="HV360" s="338"/>
      <c r="HW360" s="347"/>
      <c r="HX360" s="345"/>
      <c r="HY360" s="345"/>
      <c r="HZ360" s="340"/>
      <c r="IA360" s="340"/>
      <c r="IB360" s="345"/>
      <c r="IC360" s="346"/>
      <c r="ID360" s="338"/>
      <c r="IE360" s="347"/>
      <c r="IF360" s="345"/>
      <c r="IG360" s="345"/>
      <c r="IH360" s="340"/>
      <c r="II360" s="340"/>
      <c r="IJ360" s="345"/>
      <c r="IK360" s="346"/>
      <c r="IL360" s="338"/>
      <c r="IM360" s="347"/>
      <c r="IN360" s="345"/>
      <c r="IO360" s="345"/>
      <c r="IP360" s="340"/>
      <c r="IQ360" s="340"/>
      <c r="IR360" s="345"/>
      <c r="IS360" s="346"/>
      <c r="IT360" s="338"/>
      <c r="IU360" s="347"/>
    </row>
    <row r="361" spans="1:255" ht="27" customHeight="1">
      <c r="A361" s="711" t="s">
        <v>680</v>
      </c>
      <c r="B361" s="711"/>
      <c r="C361" s="711"/>
      <c r="D361" s="711"/>
      <c r="E361" s="711"/>
      <c r="F361" s="711"/>
      <c r="G361" s="266"/>
      <c r="H361" s="266"/>
      <c r="I361" s="344"/>
      <c r="J361" s="334"/>
      <c r="K361" s="335"/>
      <c r="L361" s="345"/>
      <c r="M361" s="346"/>
      <c r="N361" s="338"/>
      <c r="O361" s="347"/>
      <c r="P361" s="345"/>
      <c r="Q361" s="345"/>
      <c r="R361" s="340"/>
      <c r="S361" s="340"/>
      <c r="T361" s="345"/>
      <c r="U361" s="346"/>
      <c r="V361" s="338"/>
      <c r="W361" s="347"/>
      <c r="X361" s="345"/>
      <c r="Y361" s="345"/>
      <c r="Z361" s="340"/>
      <c r="AA361" s="340"/>
      <c r="AB361" s="345"/>
      <c r="AC361" s="346"/>
      <c r="AD361" s="338"/>
      <c r="AE361" s="347"/>
      <c r="AF361" s="345"/>
      <c r="AG361" s="345"/>
      <c r="AH361" s="340"/>
      <c r="AI361" s="340"/>
      <c r="AJ361" s="345"/>
      <c r="AK361" s="346"/>
      <c r="AL361" s="338"/>
      <c r="AM361" s="347"/>
      <c r="AN361" s="345"/>
      <c r="AO361" s="345"/>
      <c r="AP361" s="340"/>
      <c r="AQ361" s="340"/>
      <c r="AR361" s="345"/>
      <c r="AS361" s="346"/>
      <c r="AT361" s="338"/>
      <c r="AU361" s="347"/>
      <c r="AV361" s="345"/>
      <c r="AW361" s="345"/>
      <c r="AX361" s="340"/>
      <c r="AY361" s="340"/>
      <c r="AZ361" s="345"/>
      <c r="BA361" s="346"/>
      <c r="BB361" s="338"/>
      <c r="BC361" s="347"/>
      <c r="BD361" s="345"/>
      <c r="BE361" s="345"/>
      <c r="BF361" s="340"/>
      <c r="BG361" s="340"/>
      <c r="BH361" s="345"/>
      <c r="BI361" s="346"/>
      <c r="BJ361" s="338"/>
      <c r="BK361" s="347"/>
      <c r="BL361" s="345"/>
      <c r="BM361" s="345"/>
      <c r="BN361" s="340"/>
      <c r="BO361" s="340"/>
      <c r="BP361" s="345"/>
      <c r="BQ361" s="346"/>
      <c r="BR361" s="338"/>
      <c r="BS361" s="347"/>
      <c r="BT361" s="345"/>
      <c r="BU361" s="345"/>
      <c r="BV361" s="340"/>
      <c r="BW361" s="340"/>
      <c r="BX361" s="345"/>
      <c r="BY361" s="346"/>
      <c r="BZ361" s="338"/>
      <c r="CA361" s="347"/>
      <c r="CB361" s="345"/>
      <c r="CC361" s="345"/>
      <c r="CD361" s="340"/>
      <c r="CE361" s="340"/>
      <c r="CF361" s="345"/>
      <c r="CG361" s="346"/>
      <c r="CH361" s="338"/>
      <c r="CI361" s="347"/>
      <c r="CJ361" s="345"/>
      <c r="CK361" s="345"/>
      <c r="CL361" s="340"/>
      <c r="CM361" s="340"/>
      <c r="CN361" s="345"/>
      <c r="CO361" s="346"/>
      <c r="CP361" s="338"/>
      <c r="CQ361" s="347"/>
      <c r="CR361" s="345"/>
      <c r="CS361" s="345"/>
      <c r="CT361" s="340"/>
      <c r="CU361" s="340"/>
      <c r="CV361" s="345"/>
      <c r="CW361" s="346"/>
      <c r="CX361" s="338"/>
      <c r="CY361" s="347"/>
      <c r="CZ361" s="345"/>
      <c r="DA361" s="345"/>
      <c r="DB361" s="340"/>
      <c r="DC361" s="340"/>
      <c r="DD361" s="345"/>
      <c r="DE361" s="346"/>
      <c r="DF361" s="338"/>
      <c r="DG361" s="347"/>
      <c r="DH361" s="345"/>
      <c r="DI361" s="345"/>
      <c r="DJ361" s="340"/>
      <c r="DK361" s="340"/>
      <c r="DL361" s="345"/>
      <c r="DM361" s="346"/>
      <c r="DN361" s="338"/>
      <c r="DO361" s="347"/>
      <c r="DP361" s="345"/>
      <c r="DQ361" s="345"/>
      <c r="DR361" s="340"/>
      <c r="DS361" s="340"/>
      <c r="DT361" s="345"/>
      <c r="DU361" s="346"/>
      <c r="DV361" s="338"/>
      <c r="DW361" s="347"/>
      <c r="DX361" s="345"/>
      <c r="DY361" s="345"/>
      <c r="DZ361" s="340"/>
      <c r="EA361" s="340"/>
      <c r="EB361" s="345"/>
      <c r="EC361" s="346"/>
      <c r="ED361" s="338"/>
      <c r="EE361" s="347"/>
      <c r="EF361" s="345"/>
      <c r="EG361" s="345"/>
      <c r="EH361" s="340"/>
      <c r="EI361" s="340"/>
      <c r="EJ361" s="345"/>
      <c r="EK361" s="346"/>
      <c r="EL361" s="338"/>
      <c r="EM361" s="347"/>
      <c r="EN361" s="345"/>
      <c r="EO361" s="345"/>
      <c r="EP361" s="340"/>
      <c r="EQ361" s="340"/>
      <c r="ER361" s="345"/>
      <c r="ES361" s="346"/>
      <c r="ET361" s="338"/>
      <c r="EU361" s="347"/>
      <c r="EV361" s="345"/>
      <c r="EW361" s="345"/>
      <c r="EX361" s="340"/>
      <c r="EY361" s="340"/>
      <c r="EZ361" s="345"/>
      <c r="FA361" s="346"/>
      <c r="FB361" s="338"/>
      <c r="FC361" s="347"/>
      <c r="FD361" s="345"/>
      <c r="FE361" s="345"/>
      <c r="FF361" s="340"/>
      <c r="FG361" s="340"/>
      <c r="FH361" s="345"/>
      <c r="FI361" s="346"/>
      <c r="FJ361" s="338"/>
      <c r="FK361" s="347"/>
      <c r="FL361" s="345"/>
      <c r="FM361" s="345"/>
      <c r="FN361" s="340"/>
      <c r="FO361" s="340"/>
      <c r="FP361" s="345"/>
      <c r="FQ361" s="346"/>
      <c r="FR361" s="338"/>
      <c r="FS361" s="347"/>
      <c r="FT361" s="345"/>
      <c r="FU361" s="345"/>
      <c r="FV361" s="340"/>
      <c r="FW361" s="340"/>
      <c r="FX361" s="345"/>
      <c r="FY361" s="346"/>
      <c r="FZ361" s="338"/>
      <c r="GA361" s="347"/>
      <c r="GB361" s="345"/>
      <c r="GC361" s="345"/>
      <c r="GD361" s="340"/>
      <c r="GE361" s="340"/>
      <c r="GF361" s="345"/>
      <c r="GG361" s="346"/>
      <c r="GH361" s="338"/>
      <c r="GI361" s="347"/>
      <c r="GJ361" s="345"/>
      <c r="GK361" s="345"/>
      <c r="GL361" s="340"/>
      <c r="GM361" s="340"/>
      <c r="GN361" s="345"/>
      <c r="GO361" s="346"/>
      <c r="GP361" s="338"/>
      <c r="GQ361" s="347"/>
      <c r="GR361" s="345"/>
      <c r="GS361" s="345"/>
      <c r="GT361" s="340"/>
      <c r="GU361" s="340"/>
      <c r="GV361" s="345"/>
      <c r="GW361" s="346"/>
      <c r="GX361" s="338"/>
      <c r="GY361" s="347"/>
      <c r="GZ361" s="345"/>
      <c r="HA361" s="345"/>
      <c r="HB361" s="340"/>
      <c r="HC361" s="340"/>
      <c r="HD361" s="345"/>
      <c r="HE361" s="346"/>
      <c r="HF361" s="338"/>
      <c r="HG361" s="347"/>
      <c r="HH361" s="345"/>
      <c r="HI361" s="345"/>
      <c r="HJ361" s="340"/>
      <c r="HK361" s="340"/>
      <c r="HL361" s="345"/>
      <c r="HM361" s="346"/>
      <c r="HN361" s="338"/>
      <c r="HO361" s="347"/>
      <c r="HP361" s="345"/>
      <c r="HQ361" s="345"/>
      <c r="HR361" s="340"/>
      <c r="HS361" s="340"/>
      <c r="HT361" s="345"/>
      <c r="HU361" s="346"/>
      <c r="HV361" s="338"/>
      <c r="HW361" s="347"/>
      <c r="HX361" s="345"/>
      <c r="HY361" s="345"/>
      <c r="HZ361" s="340"/>
      <c r="IA361" s="340"/>
      <c r="IB361" s="345"/>
      <c r="IC361" s="346"/>
      <c r="ID361" s="338"/>
      <c r="IE361" s="347"/>
      <c r="IF361" s="345"/>
      <c r="IG361" s="345"/>
      <c r="IH361" s="340"/>
      <c r="II361" s="340"/>
      <c r="IJ361" s="345"/>
      <c r="IK361" s="346"/>
      <c r="IL361" s="338"/>
      <c r="IM361" s="347"/>
      <c r="IN361" s="345"/>
      <c r="IO361" s="345"/>
      <c r="IP361" s="340"/>
      <c r="IQ361" s="340"/>
      <c r="IR361" s="345"/>
      <c r="IS361" s="346"/>
      <c r="IT361" s="338"/>
      <c r="IU361" s="347"/>
    </row>
    <row r="362" spans="1:11" s="299" customFormat="1" ht="51">
      <c r="A362" s="292" t="s">
        <v>451</v>
      </c>
      <c r="B362" s="293" t="s">
        <v>452</v>
      </c>
      <c r="C362" s="293" t="s">
        <v>453</v>
      </c>
      <c r="D362" s="410" t="s">
        <v>454</v>
      </c>
      <c r="E362" s="411" t="s">
        <v>455</v>
      </c>
      <c r="F362" s="412" t="s">
        <v>456</v>
      </c>
      <c r="G362" s="348"/>
      <c r="H362" s="349"/>
      <c r="J362" s="295" t="s">
        <v>457</v>
      </c>
      <c r="K362" s="293" t="s">
        <v>458</v>
      </c>
    </row>
    <row r="363" spans="1:11" s="304" customFormat="1" ht="89.25">
      <c r="A363" s="300">
        <v>10.01</v>
      </c>
      <c r="B363" s="436" t="s">
        <v>738</v>
      </c>
      <c r="C363" s="302" t="s">
        <v>459</v>
      </c>
      <c r="D363" s="303">
        <v>150</v>
      </c>
      <c r="E363" s="599">
        <v>0</v>
      </c>
      <c r="F363" s="600">
        <f aca="true" t="shared" si="14" ref="F363:F373">D363*E363</f>
        <v>0</v>
      </c>
      <c r="G363" s="628"/>
      <c r="H363" s="661"/>
      <c r="I363" s="662"/>
      <c r="J363" s="663">
        <f aca="true" t="shared" si="15" ref="J363:J373">E363*1.2</f>
        <v>0</v>
      </c>
      <c r="K363" s="663">
        <f aca="true" t="shared" si="16" ref="K363:K373">D363*J363</f>
        <v>0</v>
      </c>
    </row>
    <row r="364" spans="1:11" s="304" customFormat="1" ht="102">
      <c r="A364" s="300">
        <v>10.02</v>
      </c>
      <c r="B364" s="436" t="s">
        <v>739</v>
      </c>
      <c r="C364" s="302" t="s">
        <v>459</v>
      </c>
      <c r="D364" s="303">
        <v>80</v>
      </c>
      <c r="E364" s="599">
        <v>0</v>
      </c>
      <c r="F364" s="600">
        <f t="shared" si="14"/>
        <v>0</v>
      </c>
      <c r="G364" s="628"/>
      <c r="H364" s="661"/>
      <c r="I364" s="662"/>
      <c r="J364" s="663">
        <f t="shared" si="15"/>
        <v>0</v>
      </c>
      <c r="K364" s="663">
        <f t="shared" si="16"/>
        <v>0</v>
      </c>
    </row>
    <row r="365" spans="1:11" s="304" customFormat="1" ht="76.5">
      <c r="A365" s="300">
        <v>10.03</v>
      </c>
      <c r="B365" s="436" t="s">
        <v>740</v>
      </c>
      <c r="C365" s="302" t="s">
        <v>459</v>
      </c>
      <c r="D365" s="303">
        <v>80</v>
      </c>
      <c r="E365" s="599">
        <v>0</v>
      </c>
      <c r="F365" s="600">
        <f t="shared" si="14"/>
        <v>0</v>
      </c>
      <c r="G365" s="628"/>
      <c r="H365" s="661"/>
      <c r="I365" s="662"/>
      <c r="J365" s="663">
        <f t="shared" si="15"/>
        <v>0</v>
      </c>
      <c r="K365" s="663">
        <f t="shared" si="16"/>
        <v>0</v>
      </c>
    </row>
    <row r="366" spans="1:11" s="304" customFormat="1" ht="69.75" customHeight="1">
      <c r="A366" s="300">
        <v>10.04</v>
      </c>
      <c r="B366" s="436" t="s">
        <v>741</v>
      </c>
      <c r="C366" s="302" t="s">
        <v>459</v>
      </c>
      <c r="D366" s="303">
        <v>80</v>
      </c>
      <c r="E366" s="599">
        <v>0</v>
      </c>
      <c r="F366" s="600">
        <f t="shared" si="14"/>
        <v>0</v>
      </c>
      <c r="G366" s="628"/>
      <c r="H366" s="661"/>
      <c r="I366" s="662"/>
      <c r="J366" s="663">
        <f t="shared" si="15"/>
        <v>0</v>
      </c>
      <c r="K366" s="663">
        <f t="shared" si="16"/>
        <v>0</v>
      </c>
    </row>
    <row r="367" spans="1:11" s="304" customFormat="1" ht="63.75">
      <c r="A367" s="300">
        <v>10.05</v>
      </c>
      <c r="B367" s="436" t="s">
        <v>742</v>
      </c>
      <c r="C367" s="302" t="s">
        <v>176</v>
      </c>
      <c r="D367" s="303">
        <v>30</v>
      </c>
      <c r="E367" s="599">
        <v>0</v>
      </c>
      <c r="F367" s="600">
        <f t="shared" si="14"/>
        <v>0</v>
      </c>
      <c r="G367" s="628"/>
      <c r="H367" s="661"/>
      <c r="I367" s="662"/>
      <c r="J367" s="663">
        <f t="shared" si="15"/>
        <v>0</v>
      </c>
      <c r="K367" s="663">
        <f t="shared" si="16"/>
        <v>0</v>
      </c>
    </row>
    <row r="368" spans="1:11" s="304" customFormat="1" ht="51">
      <c r="A368" s="300">
        <v>10.06</v>
      </c>
      <c r="B368" s="436" t="s">
        <v>743</v>
      </c>
      <c r="C368" s="302" t="s">
        <v>176</v>
      </c>
      <c r="D368" s="303">
        <v>50</v>
      </c>
      <c r="E368" s="599">
        <v>0</v>
      </c>
      <c r="F368" s="600">
        <f t="shared" si="14"/>
        <v>0</v>
      </c>
      <c r="G368" s="628"/>
      <c r="H368" s="661"/>
      <c r="I368" s="662"/>
      <c r="J368" s="663">
        <f t="shared" si="15"/>
        <v>0</v>
      </c>
      <c r="K368" s="663">
        <f t="shared" si="16"/>
        <v>0</v>
      </c>
    </row>
    <row r="369" spans="1:11" s="304" customFormat="1" ht="76.5">
      <c r="A369" s="300">
        <v>10.07</v>
      </c>
      <c r="B369" s="436" t="s">
        <v>744</v>
      </c>
      <c r="C369" s="302" t="s">
        <v>176</v>
      </c>
      <c r="D369" s="303">
        <v>30</v>
      </c>
      <c r="E369" s="599">
        <v>0</v>
      </c>
      <c r="F369" s="600">
        <f t="shared" si="14"/>
        <v>0</v>
      </c>
      <c r="G369" s="628"/>
      <c r="H369" s="661"/>
      <c r="I369" s="662"/>
      <c r="J369" s="663">
        <f t="shared" si="15"/>
        <v>0</v>
      </c>
      <c r="K369" s="663">
        <f t="shared" si="16"/>
        <v>0</v>
      </c>
    </row>
    <row r="370" spans="1:11" s="304" customFormat="1" ht="76.5">
      <c r="A370" s="300">
        <v>10.08</v>
      </c>
      <c r="B370" s="436" t="s">
        <v>745</v>
      </c>
      <c r="C370" s="302" t="s">
        <v>176</v>
      </c>
      <c r="D370" s="303">
        <v>30</v>
      </c>
      <c r="E370" s="599">
        <v>0</v>
      </c>
      <c r="F370" s="600">
        <f t="shared" si="14"/>
        <v>0</v>
      </c>
      <c r="G370" s="628"/>
      <c r="H370" s="661"/>
      <c r="I370" s="662"/>
      <c r="J370" s="663">
        <f t="shared" si="15"/>
        <v>0</v>
      </c>
      <c r="K370" s="663">
        <f t="shared" si="16"/>
        <v>0</v>
      </c>
    </row>
    <row r="371" spans="1:11" s="304" customFormat="1" ht="102">
      <c r="A371" s="300">
        <v>10.09</v>
      </c>
      <c r="B371" s="436" t="s">
        <v>746</v>
      </c>
      <c r="C371" s="302" t="s">
        <v>176</v>
      </c>
      <c r="D371" s="303">
        <v>50</v>
      </c>
      <c r="E371" s="599">
        <v>0</v>
      </c>
      <c r="F371" s="600">
        <f t="shared" si="14"/>
        <v>0</v>
      </c>
      <c r="G371" s="628"/>
      <c r="H371" s="661"/>
      <c r="I371" s="662"/>
      <c r="J371" s="663">
        <f t="shared" si="15"/>
        <v>0</v>
      </c>
      <c r="K371" s="663">
        <f t="shared" si="16"/>
        <v>0</v>
      </c>
    </row>
    <row r="372" spans="1:11" s="304" customFormat="1" ht="178.5">
      <c r="A372" s="300">
        <v>10.1</v>
      </c>
      <c r="B372" s="436" t="s">
        <v>747</v>
      </c>
      <c r="C372" s="302" t="s">
        <v>459</v>
      </c>
      <c r="D372" s="303">
        <v>150</v>
      </c>
      <c r="E372" s="599">
        <v>0</v>
      </c>
      <c r="F372" s="600">
        <f t="shared" si="14"/>
        <v>0</v>
      </c>
      <c r="G372" s="628"/>
      <c r="H372" s="661"/>
      <c r="I372" s="662"/>
      <c r="J372" s="663">
        <f t="shared" si="15"/>
        <v>0</v>
      </c>
      <c r="K372" s="663">
        <f t="shared" si="16"/>
        <v>0</v>
      </c>
    </row>
    <row r="373" spans="1:11" s="304" customFormat="1" ht="191.25">
      <c r="A373" s="300">
        <v>10.11</v>
      </c>
      <c r="B373" s="436" t="s">
        <v>748</v>
      </c>
      <c r="C373" s="302" t="s">
        <v>459</v>
      </c>
      <c r="D373" s="303">
        <v>150</v>
      </c>
      <c r="E373" s="599">
        <v>0</v>
      </c>
      <c r="F373" s="600">
        <f t="shared" si="14"/>
        <v>0</v>
      </c>
      <c r="G373" s="628"/>
      <c r="H373" s="661"/>
      <c r="I373" s="662"/>
      <c r="J373" s="663">
        <f t="shared" si="15"/>
        <v>0</v>
      </c>
      <c r="K373" s="663">
        <f t="shared" si="16"/>
        <v>0</v>
      </c>
    </row>
    <row r="374" spans="1:253" s="306" customFormat="1" ht="13.5">
      <c r="A374" s="317">
        <v>10</v>
      </c>
      <c r="B374" s="318" t="s">
        <v>674</v>
      </c>
      <c r="C374" s="319"/>
      <c r="D374" s="320"/>
      <c r="E374" s="321" t="s">
        <v>465</v>
      </c>
      <c r="F374" s="621">
        <f>SUM(F363:F373)</f>
        <v>0</v>
      </c>
      <c r="G374" s="622"/>
      <c r="H374" s="623"/>
      <c r="I374" s="624"/>
      <c r="J374" s="625"/>
      <c r="K374" s="680">
        <f>SUM(K363:K373)</f>
        <v>0</v>
      </c>
      <c r="L374" s="307"/>
      <c r="M374" s="308"/>
      <c r="N374" s="309"/>
      <c r="O374" s="309"/>
      <c r="P374" s="310"/>
      <c r="Q374" s="310"/>
      <c r="R374" s="309"/>
      <c r="S374" s="311"/>
      <c r="T374" s="307"/>
      <c r="U374" s="308"/>
      <c r="V374" s="309"/>
      <c r="W374" s="309"/>
      <c r="X374" s="310"/>
      <c r="Y374" s="310"/>
      <c r="Z374" s="309"/>
      <c r="AA374" s="311"/>
      <c r="AB374" s="307"/>
      <c r="AC374" s="308"/>
      <c r="AD374" s="309"/>
      <c r="AE374" s="309"/>
      <c r="AF374" s="310"/>
      <c r="AG374" s="310"/>
      <c r="AH374" s="309"/>
      <c r="AI374" s="311"/>
      <c r="AJ374" s="307"/>
      <c r="AK374" s="308"/>
      <c r="AL374" s="309"/>
      <c r="AM374" s="309"/>
      <c r="AN374" s="310"/>
      <c r="AO374" s="310"/>
      <c r="AP374" s="309"/>
      <c r="AQ374" s="311"/>
      <c r="AR374" s="307"/>
      <c r="AS374" s="308"/>
      <c r="AT374" s="309"/>
      <c r="AU374" s="309"/>
      <c r="AV374" s="310"/>
      <c r="AW374" s="310"/>
      <c r="AX374" s="309"/>
      <c r="AY374" s="311"/>
      <c r="AZ374" s="307"/>
      <c r="BA374" s="308"/>
      <c r="BB374" s="309"/>
      <c r="BC374" s="309"/>
      <c r="BD374" s="310"/>
      <c r="BE374" s="310"/>
      <c r="BF374" s="309"/>
      <c r="BG374" s="311"/>
      <c r="BH374" s="307"/>
      <c r="BI374" s="308"/>
      <c r="BJ374" s="309"/>
      <c r="BK374" s="309"/>
      <c r="BL374" s="310"/>
      <c r="BM374" s="310"/>
      <c r="BN374" s="309"/>
      <c r="BO374" s="311"/>
      <c r="BP374" s="307"/>
      <c r="BQ374" s="308"/>
      <c r="BR374" s="309"/>
      <c r="BS374" s="309"/>
      <c r="BT374" s="310"/>
      <c r="BU374" s="310"/>
      <c r="BV374" s="309"/>
      <c r="BW374" s="311"/>
      <c r="BX374" s="307"/>
      <c r="BY374" s="308"/>
      <c r="BZ374" s="309"/>
      <c r="CA374" s="309"/>
      <c r="CB374" s="310"/>
      <c r="CC374" s="310"/>
      <c r="CD374" s="309"/>
      <c r="CE374" s="311"/>
      <c r="CF374" s="307"/>
      <c r="CG374" s="308"/>
      <c r="CH374" s="309"/>
      <c r="CI374" s="309"/>
      <c r="CJ374" s="310"/>
      <c r="CK374" s="310"/>
      <c r="CL374" s="309"/>
      <c r="CM374" s="311"/>
      <c r="CN374" s="307"/>
      <c r="CO374" s="308"/>
      <c r="CP374" s="309"/>
      <c r="CQ374" s="309"/>
      <c r="CR374" s="310"/>
      <c r="CS374" s="310"/>
      <c r="CT374" s="309"/>
      <c r="CU374" s="311"/>
      <c r="CV374" s="307"/>
      <c r="CW374" s="308"/>
      <c r="CX374" s="309"/>
      <c r="CY374" s="309"/>
      <c r="CZ374" s="310"/>
      <c r="DA374" s="310"/>
      <c r="DB374" s="309"/>
      <c r="DC374" s="311"/>
      <c r="DD374" s="307"/>
      <c r="DE374" s="308"/>
      <c r="DF374" s="309"/>
      <c r="DG374" s="309"/>
      <c r="DH374" s="310"/>
      <c r="DI374" s="310"/>
      <c r="DJ374" s="309"/>
      <c r="DK374" s="311"/>
      <c r="DL374" s="307"/>
      <c r="DM374" s="308"/>
      <c r="DN374" s="309"/>
      <c r="DO374" s="309"/>
      <c r="DP374" s="310"/>
      <c r="DQ374" s="310"/>
      <c r="DR374" s="309"/>
      <c r="DS374" s="311"/>
      <c r="DT374" s="307"/>
      <c r="DU374" s="308"/>
      <c r="DV374" s="309"/>
      <c r="DW374" s="309"/>
      <c r="DX374" s="310"/>
      <c r="DY374" s="310"/>
      <c r="DZ374" s="309"/>
      <c r="EA374" s="311"/>
      <c r="EB374" s="307"/>
      <c r="EC374" s="308"/>
      <c r="ED374" s="309"/>
      <c r="EE374" s="309"/>
      <c r="EF374" s="310"/>
      <c r="EG374" s="310"/>
      <c r="EH374" s="309"/>
      <c r="EI374" s="311"/>
      <c r="EJ374" s="307"/>
      <c r="EK374" s="308"/>
      <c r="EL374" s="309"/>
      <c r="EM374" s="309"/>
      <c r="EN374" s="310"/>
      <c r="EO374" s="310"/>
      <c r="EP374" s="309"/>
      <c r="EQ374" s="311"/>
      <c r="ER374" s="307"/>
      <c r="ES374" s="308"/>
      <c r="ET374" s="309"/>
      <c r="EU374" s="309"/>
      <c r="EV374" s="310"/>
      <c r="EW374" s="310"/>
      <c r="EX374" s="309"/>
      <c r="EY374" s="311"/>
      <c r="EZ374" s="307"/>
      <c r="FA374" s="308"/>
      <c r="FB374" s="309"/>
      <c r="FC374" s="309"/>
      <c r="FD374" s="310"/>
      <c r="FE374" s="310"/>
      <c r="FF374" s="309"/>
      <c r="FG374" s="311"/>
      <c r="FH374" s="307"/>
      <c r="FI374" s="308"/>
      <c r="FJ374" s="309"/>
      <c r="FK374" s="309"/>
      <c r="FL374" s="310"/>
      <c r="FM374" s="310"/>
      <c r="FN374" s="309"/>
      <c r="FO374" s="311"/>
      <c r="FP374" s="307"/>
      <c r="FQ374" s="308"/>
      <c r="FR374" s="309"/>
      <c r="FS374" s="309"/>
      <c r="FT374" s="310"/>
      <c r="FU374" s="310"/>
      <c r="FV374" s="309"/>
      <c r="FW374" s="311"/>
      <c r="FX374" s="307"/>
      <c r="FY374" s="308"/>
      <c r="FZ374" s="309"/>
      <c r="GA374" s="309"/>
      <c r="GB374" s="310"/>
      <c r="GC374" s="310"/>
      <c r="GD374" s="309"/>
      <c r="GE374" s="311"/>
      <c r="GF374" s="307"/>
      <c r="GG374" s="308"/>
      <c r="GH374" s="309"/>
      <c r="GI374" s="309"/>
      <c r="GJ374" s="310"/>
      <c r="GK374" s="310"/>
      <c r="GL374" s="309"/>
      <c r="GM374" s="311"/>
      <c r="GN374" s="307"/>
      <c r="GO374" s="308"/>
      <c r="GP374" s="309"/>
      <c r="GQ374" s="309"/>
      <c r="GR374" s="310"/>
      <c r="GS374" s="310"/>
      <c r="GT374" s="309"/>
      <c r="GU374" s="311"/>
      <c r="GV374" s="307"/>
      <c r="GW374" s="308"/>
      <c r="GX374" s="309"/>
      <c r="GY374" s="309"/>
      <c r="GZ374" s="310"/>
      <c r="HA374" s="310"/>
      <c r="HB374" s="309"/>
      <c r="HC374" s="311"/>
      <c r="HD374" s="307"/>
      <c r="HE374" s="308"/>
      <c r="HF374" s="309"/>
      <c r="HG374" s="309"/>
      <c r="HH374" s="310"/>
      <c r="HI374" s="310"/>
      <c r="HJ374" s="309"/>
      <c r="HK374" s="311"/>
      <c r="HL374" s="307"/>
      <c r="HM374" s="308"/>
      <c r="HN374" s="309"/>
      <c r="HO374" s="309"/>
      <c r="HP374" s="310"/>
      <c r="HQ374" s="310"/>
      <c r="HR374" s="309"/>
      <c r="HS374" s="311"/>
      <c r="HT374" s="307"/>
      <c r="HU374" s="308"/>
      <c r="HV374" s="309"/>
      <c r="HW374" s="309"/>
      <c r="HX374" s="310"/>
      <c r="HY374" s="310"/>
      <c r="HZ374" s="309"/>
      <c r="IA374" s="311"/>
      <c r="IB374" s="307"/>
      <c r="IC374" s="308"/>
      <c r="ID374" s="309"/>
      <c r="IE374" s="309"/>
      <c r="IF374" s="310"/>
      <c r="IG374" s="310"/>
      <c r="IH374" s="309"/>
      <c r="II374" s="311"/>
      <c r="IJ374" s="307"/>
      <c r="IK374" s="308"/>
      <c r="IL374" s="309"/>
      <c r="IM374" s="309"/>
      <c r="IN374" s="310"/>
      <c r="IO374" s="310"/>
      <c r="IP374" s="309"/>
      <c r="IQ374" s="311"/>
      <c r="IR374" s="307"/>
      <c r="IS374" s="308"/>
    </row>
    <row r="375" spans="1:11" s="304" customFormat="1" ht="13.5">
      <c r="A375" s="300"/>
      <c r="B375" s="436"/>
      <c r="C375" s="302"/>
      <c r="D375" s="303"/>
      <c r="E375" s="437"/>
      <c r="F375" s="438"/>
      <c r="G375" s="348"/>
      <c r="H375" s="439"/>
      <c r="J375" s="396"/>
      <c r="K375" s="396"/>
    </row>
    <row r="376" spans="1:11" s="304" customFormat="1" ht="13.5">
      <c r="A376" s="300"/>
      <c r="B376" s="436"/>
      <c r="C376" s="302"/>
      <c r="D376" s="303"/>
      <c r="E376" s="437"/>
      <c r="F376" s="438"/>
      <c r="G376" s="348"/>
      <c r="H376" s="439"/>
      <c r="J376" s="396"/>
      <c r="K376" s="396"/>
    </row>
    <row r="377" spans="1:11" ht="15" customHeight="1">
      <c r="A377" s="281">
        <v>11</v>
      </c>
      <c r="B377" s="707" t="s">
        <v>681</v>
      </c>
      <c r="C377" s="713"/>
      <c r="D377" s="713"/>
      <c r="E377" s="713"/>
      <c r="F377" s="713"/>
      <c r="G377" s="713"/>
      <c r="H377" s="713"/>
      <c r="I377" s="257"/>
      <c r="J377" s="330"/>
      <c r="K377" s="330"/>
    </row>
    <row r="378" spans="1:255" ht="39.75" customHeight="1">
      <c r="A378" s="711" t="s">
        <v>682</v>
      </c>
      <c r="B378" s="711"/>
      <c r="C378" s="711"/>
      <c r="D378" s="711"/>
      <c r="E378" s="711"/>
      <c r="F378" s="711"/>
      <c r="G378" s="266"/>
      <c r="H378" s="266"/>
      <c r="I378" s="344"/>
      <c r="J378" s="334"/>
      <c r="K378" s="335"/>
      <c r="L378" s="345"/>
      <c r="M378" s="346"/>
      <c r="N378" s="338"/>
      <c r="O378" s="347"/>
      <c r="P378" s="345"/>
      <c r="Q378" s="345"/>
      <c r="R378" s="340"/>
      <c r="S378" s="340"/>
      <c r="T378" s="345"/>
      <c r="U378" s="346"/>
      <c r="V378" s="338"/>
      <c r="W378" s="347"/>
      <c r="X378" s="345"/>
      <c r="Y378" s="345"/>
      <c r="Z378" s="340"/>
      <c r="AA378" s="340"/>
      <c r="AB378" s="345"/>
      <c r="AC378" s="346"/>
      <c r="AD378" s="338"/>
      <c r="AE378" s="347"/>
      <c r="AF378" s="345"/>
      <c r="AG378" s="345"/>
      <c r="AH378" s="340"/>
      <c r="AI378" s="340"/>
      <c r="AJ378" s="345"/>
      <c r="AK378" s="346"/>
      <c r="AL378" s="338"/>
      <c r="AM378" s="347"/>
      <c r="AN378" s="345"/>
      <c r="AO378" s="345"/>
      <c r="AP378" s="340"/>
      <c r="AQ378" s="340"/>
      <c r="AR378" s="345"/>
      <c r="AS378" s="346"/>
      <c r="AT378" s="338"/>
      <c r="AU378" s="347"/>
      <c r="AV378" s="345"/>
      <c r="AW378" s="345"/>
      <c r="AX378" s="340"/>
      <c r="AY378" s="340"/>
      <c r="AZ378" s="345"/>
      <c r="BA378" s="346"/>
      <c r="BB378" s="338"/>
      <c r="BC378" s="347"/>
      <c r="BD378" s="345"/>
      <c r="BE378" s="345"/>
      <c r="BF378" s="340"/>
      <c r="BG378" s="340"/>
      <c r="BH378" s="345"/>
      <c r="BI378" s="346"/>
      <c r="BJ378" s="338"/>
      <c r="BK378" s="347"/>
      <c r="BL378" s="345"/>
      <c r="BM378" s="345"/>
      <c r="BN378" s="340"/>
      <c r="BO378" s="340"/>
      <c r="BP378" s="345"/>
      <c r="BQ378" s="346"/>
      <c r="BR378" s="338"/>
      <c r="BS378" s="347"/>
      <c r="BT378" s="345"/>
      <c r="BU378" s="345"/>
      <c r="BV378" s="340"/>
      <c r="BW378" s="340"/>
      <c r="BX378" s="345"/>
      <c r="BY378" s="346"/>
      <c r="BZ378" s="338"/>
      <c r="CA378" s="347"/>
      <c r="CB378" s="345"/>
      <c r="CC378" s="345"/>
      <c r="CD378" s="340"/>
      <c r="CE378" s="340"/>
      <c r="CF378" s="345"/>
      <c r="CG378" s="346"/>
      <c r="CH378" s="338"/>
      <c r="CI378" s="347"/>
      <c r="CJ378" s="345"/>
      <c r="CK378" s="345"/>
      <c r="CL378" s="340"/>
      <c r="CM378" s="340"/>
      <c r="CN378" s="345"/>
      <c r="CO378" s="346"/>
      <c r="CP378" s="338"/>
      <c r="CQ378" s="347"/>
      <c r="CR378" s="345"/>
      <c r="CS378" s="345"/>
      <c r="CT378" s="340"/>
      <c r="CU378" s="340"/>
      <c r="CV378" s="345"/>
      <c r="CW378" s="346"/>
      <c r="CX378" s="338"/>
      <c r="CY378" s="347"/>
      <c r="CZ378" s="345"/>
      <c r="DA378" s="345"/>
      <c r="DB378" s="340"/>
      <c r="DC378" s="340"/>
      <c r="DD378" s="345"/>
      <c r="DE378" s="346"/>
      <c r="DF378" s="338"/>
      <c r="DG378" s="347"/>
      <c r="DH378" s="345"/>
      <c r="DI378" s="345"/>
      <c r="DJ378" s="340"/>
      <c r="DK378" s="340"/>
      <c r="DL378" s="345"/>
      <c r="DM378" s="346"/>
      <c r="DN378" s="338"/>
      <c r="DO378" s="347"/>
      <c r="DP378" s="345"/>
      <c r="DQ378" s="345"/>
      <c r="DR378" s="340"/>
      <c r="DS378" s="340"/>
      <c r="DT378" s="345"/>
      <c r="DU378" s="346"/>
      <c r="DV378" s="338"/>
      <c r="DW378" s="347"/>
      <c r="DX378" s="345"/>
      <c r="DY378" s="345"/>
      <c r="DZ378" s="340"/>
      <c r="EA378" s="340"/>
      <c r="EB378" s="345"/>
      <c r="EC378" s="346"/>
      <c r="ED378" s="338"/>
      <c r="EE378" s="347"/>
      <c r="EF378" s="345"/>
      <c r="EG378" s="345"/>
      <c r="EH378" s="340"/>
      <c r="EI378" s="340"/>
      <c r="EJ378" s="345"/>
      <c r="EK378" s="346"/>
      <c r="EL378" s="338"/>
      <c r="EM378" s="347"/>
      <c r="EN378" s="345"/>
      <c r="EO378" s="345"/>
      <c r="EP378" s="340"/>
      <c r="EQ378" s="340"/>
      <c r="ER378" s="345"/>
      <c r="ES378" s="346"/>
      <c r="ET378" s="338"/>
      <c r="EU378" s="347"/>
      <c r="EV378" s="345"/>
      <c r="EW378" s="345"/>
      <c r="EX378" s="340"/>
      <c r="EY378" s="340"/>
      <c r="EZ378" s="345"/>
      <c r="FA378" s="346"/>
      <c r="FB378" s="338"/>
      <c r="FC378" s="347"/>
      <c r="FD378" s="345"/>
      <c r="FE378" s="345"/>
      <c r="FF378" s="340"/>
      <c r="FG378" s="340"/>
      <c r="FH378" s="345"/>
      <c r="FI378" s="346"/>
      <c r="FJ378" s="338"/>
      <c r="FK378" s="347"/>
      <c r="FL378" s="345"/>
      <c r="FM378" s="345"/>
      <c r="FN378" s="340"/>
      <c r="FO378" s="340"/>
      <c r="FP378" s="345"/>
      <c r="FQ378" s="346"/>
      <c r="FR378" s="338"/>
      <c r="FS378" s="347"/>
      <c r="FT378" s="345"/>
      <c r="FU378" s="345"/>
      <c r="FV378" s="340"/>
      <c r="FW378" s="340"/>
      <c r="FX378" s="345"/>
      <c r="FY378" s="346"/>
      <c r="FZ378" s="338"/>
      <c r="GA378" s="347"/>
      <c r="GB378" s="345"/>
      <c r="GC378" s="345"/>
      <c r="GD378" s="340"/>
      <c r="GE378" s="340"/>
      <c r="GF378" s="345"/>
      <c r="GG378" s="346"/>
      <c r="GH378" s="338"/>
      <c r="GI378" s="347"/>
      <c r="GJ378" s="345"/>
      <c r="GK378" s="345"/>
      <c r="GL378" s="340"/>
      <c r="GM378" s="340"/>
      <c r="GN378" s="345"/>
      <c r="GO378" s="346"/>
      <c r="GP378" s="338"/>
      <c r="GQ378" s="347"/>
      <c r="GR378" s="345"/>
      <c r="GS378" s="345"/>
      <c r="GT378" s="340"/>
      <c r="GU378" s="340"/>
      <c r="GV378" s="345"/>
      <c r="GW378" s="346"/>
      <c r="GX378" s="338"/>
      <c r="GY378" s="347"/>
      <c r="GZ378" s="345"/>
      <c r="HA378" s="345"/>
      <c r="HB378" s="340"/>
      <c r="HC378" s="340"/>
      <c r="HD378" s="345"/>
      <c r="HE378" s="346"/>
      <c r="HF378" s="338"/>
      <c r="HG378" s="347"/>
      <c r="HH378" s="345"/>
      <c r="HI378" s="345"/>
      <c r="HJ378" s="340"/>
      <c r="HK378" s="340"/>
      <c r="HL378" s="345"/>
      <c r="HM378" s="346"/>
      <c r="HN378" s="338"/>
      <c r="HO378" s="347"/>
      <c r="HP378" s="345"/>
      <c r="HQ378" s="345"/>
      <c r="HR378" s="340"/>
      <c r="HS378" s="340"/>
      <c r="HT378" s="345"/>
      <c r="HU378" s="346"/>
      <c r="HV378" s="338"/>
      <c r="HW378" s="347"/>
      <c r="HX378" s="345"/>
      <c r="HY378" s="345"/>
      <c r="HZ378" s="340"/>
      <c r="IA378" s="340"/>
      <c r="IB378" s="345"/>
      <c r="IC378" s="346"/>
      <c r="ID378" s="338"/>
      <c r="IE378" s="347"/>
      <c r="IF378" s="345"/>
      <c r="IG378" s="345"/>
      <c r="IH378" s="340"/>
      <c r="II378" s="340"/>
      <c r="IJ378" s="345"/>
      <c r="IK378" s="346"/>
      <c r="IL378" s="338"/>
      <c r="IM378" s="347"/>
      <c r="IN378" s="345"/>
      <c r="IO378" s="345"/>
      <c r="IP378" s="340"/>
      <c r="IQ378" s="340"/>
      <c r="IR378" s="345"/>
      <c r="IS378" s="346"/>
      <c r="IT378" s="338"/>
      <c r="IU378" s="347"/>
    </row>
    <row r="379" spans="1:255" ht="27" customHeight="1">
      <c r="A379" s="712" t="s">
        <v>683</v>
      </c>
      <c r="B379" s="712"/>
      <c r="C379" s="712"/>
      <c r="D379" s="712"/>
      <c r="E379" s="712"/>
      <c r="F379" s="712"/>
      <c r="G379" s="266"/>
      <c r="H379" s="266"/>
      <c r="I379" s="344"/>
      <c r="J379" s="334"/>
      <c r="K379" s="335"/>
      <c r="L379" s="345"/>
      <c r="M379" s="346"/>
      <c r="N379" s="338"/>
      <c r="O379" s="347"/>
      <c r="P379" s="345"/>
      <c r="Q379" s="345"/>
      <c r="R379" s="340"/>
      <c r="S379" s="340"/>
      <c r="T379" s="345"/>
      <c r="U379" s="346"/>
      <c r="V379" s="338"/>
      <c r="W379" s="347"/>
      <c r="X379" s="345"/>
      <c r="Y379" s="345"/>
      <c r="Z379" s="340"/>
      <c r="AA379" s="340"/>
      <c r="AB379" s="345"/>
      <c r="AC379" s="346"/>
      <c r="AD379" s="338"/>
      <c r="AE379" s="347"/>
      <c r="AF379" s="345"/>
      <c r="AG379" s="345"/>
      <c r="AH379" s="340"/>
      <c r="AI379" s="340"/>
      <c r="AJ379" s="345"/>
      <c r="AK379" s="346"/>
      <c r="AL379" s="338"/>
      <c r="AM379" s="347"/>
      <c r="AN379" s="345"/>
      <c r="AO379" s="345"/>
      <c r="AP379" s="340"/>
      <c r="AQ379" s="340"/>
      <c r="AR379" s="345"/>
      <c r="AS379" s="346"/>
      <c r="AT379" s="338"/>
      <c r="AU379" s="347"/>
      <c r="AV379" s="345"/>
      <c r="AW379" s="345"/>
      <c r="AX379" s="340"/>
      <c r="AY379" s="340"/>
      <c r="AZ379" s="345"/>
      <c r="BA379" s="346"/>
      <c r="BB379" s="338"/>
      <c r="BC379" s="347"/>
      <c r="BD379" s="345"/>
      <c r="BE379" s="345"/>
      <c r="BF379" s="340"/>
      <c r="BG379" s="340"/>
      <c r="BH379" s="345"/>
      <c r="BI379" s="346"/>
      <c r="BJ379" s="338"/>
      <c r="BK379" s="347"/>
      <c r="BL379" s="345"/>
      <c r="BM379" s="345"/>
      <c r="BN379" s="340"/>
      <c r="BO379" s="340"/>
      <c r="BP379" s="345"/>
      <c r="BQ379" s="346"/>
      <c r="BR379" s="338"/>
      <c r="BS379" s="347"/>
      <c r="BT379" s="345"/>
      <c r="BU379" s="345"/>
      <c r="BV379" s="340"/>
      <c r="BW379" s="340"/>
      <c r="BX379" s="345"/>
      <c r="BY379" s="346"/>
      <c r="BZ379" s="338"/>
      <c r="CA379" s="347"/>
      <c r="CB379" s="345"/>
      <c r="CC379" s="345"/>
      <c r="CD379" s="340"/>
      <c r="CE379" s="340"/>
      <c r="CF379" s="345"/>
      <c r="CG379" s="346"/>
      <c r="CH379" s="338"/>
      <c r="CI379" s="347"/>
      <c r="CJ379" s="345"/>
      <c r="CK379" s="345"/>
      <c r="CL379" s="340"/>
      <c r="CM379" s="340"/>
      <c r="CN379" s="345"/>
      <c r="CO379" s="346"/>
      <c r="CP379" s="338"/>
      <c r="CQ379" s="347"/>
      <c r="CR379" s="345"/>
      <c r="CS379" s="345"/>
      <c r="CT379" s="340"/>
      <c r="CU379" s="340"/>
      <c r="CV379" s="345"/>
      <c r="CW379" s="346"/>
      <c r="CX379" s="338"/>
      <c r="CY379" s="347"/>
      <c r="CZ379" s="345"/>
      <c r="DA379" s="345"/>
      <c r="DB379" s="340"/>
      <c r="DC379" s="340"/>
      <c r="DD379" s="345"/>
      <c r="DE379" s="346"/>
      <c r="DF379" s="338"/>
      <c r="DG379" s="347"/>
      <c r="DH379" s="345"/>
      <c r="DI379" s="345"/>
      <c r="DJ379" s="340"/>
      <c r="DK379" s="340"/>
      <c r="DL379" s="345"/>
      <c r="DM379" s="346"/>
      <c r="DN379" s="338"/>
      <c r="DO379" s="347"/>
      <c r="DP379" s="345"/>
      <c r="DQ379" s="345"/>
      <c r="DR379" s="340"/>
      <c r="DS379" s="340"/>
      <c r="DT379" s="345"/>
      <c r="DU379" s="346"/>
      <c r="DV379" s="338"/>
      <c r="DW379" s="347"/>
      <c r="DX379" s="345"/>
      <c r="DY379" s="345"/>
      <c r="DZ379" s="340"/>
      <c r="EA379" s="340"/>
      <c r="EB379" s="345"/>
      <c r="EC379" s="346"/>
      <c r="ED379" s="338"/>
      <c r="EE379" s="347"/>
      <c r="EF379" s="345"/>
      <c r="EG379" s="345"/>
      <c r="EH379" s="340"/>
      <c r="EI379" s="340"/>
      <c r="EJ379" s="345"/>
      <c r="EK379" s="346"/>
      <c r="EL379" s="338"/>
      <c r="EM379" s="347"/>
      <c r="EN379" s="345"/>
      <c r="EO379" s="345"/>
      <c r="EP379" s="340"/>
      <c r="EQ379" s="340"/>
      <c r="ER379" s="345"/>
      <c r="ES379" s="346"/>
      <c r="ET379" s="338"/>
      <c r="EU379" s="347"/>
      <c r="EV379" s="345"/>
      <c r="EW379" s="345"/>
      <c r="EX379" s="340"/>
      <c r="EY379" s="340"/>
      <c r="EZ379" s="345"/>
      <c r="FA379" s="346"/>
      <c r="FB379" s="338"/>
      <c r="FC379" s="347"/>
      <c r="FD379" s="345"/>
      <c r="FE379" s="345"/>
      <c r="FF379" s="340"/>
      <c r="FG379" s="340"/>
      <c r="FH379" s="345"/>
      <c r="FI379" s="346"/>
      <c r="FJ379" s="338"/>
      <c r="FK379" s="347"/>
      <c r="FL379" s="345"/>
      <c r="FM379" s="345"/>
      <c r="FN379" s="340"/>
      <c r="FO379" s="340"/>
      <c r="FP379" s="345"/>
      <c r="FQ379" s="346"/>
      <c r="FR379" s="338"/>
      <c r="FS379" s="347"/>
      <c r="FT379" s="345"/>
      <c r="FU379" s="345"/>
      <c r="FV379" s="340"/>
      <c r="FW379" s="340"/>
      <c r="FX379" s="345"/>
      <c r="FY379" s="346"/>
      <c r="FZ379" s="338"/>
      <c r="GA379" s="347"/>
      <c r="GB379" s="345"/>
      <c r="GC379" s="345"/>
      <c r="GD379" s="340"/>
      <c r="GE379" s="340"/>
      <c r="GF379" s="345"/>
      <c r="GG379" s="346"/>
      <c r="GH379" s="338"/>
      <c r="GI379" s="347"/>
      <c r="GJ379" s="345"/>
      <c r="GK379" s="345"/>
      <c r="GL379" s="340"/>
      <c r="GM379" s="340"/>
      <c r="GN379" s="345"/>
      <c r="GO379" s="346"/>
      <c r="GP379" s="338"/>
      <c r="GQ379" s="347"/>
      <c r="GR379" s="345"/>
      <c r="GS379" s="345"/>
      <c r="GT379" s="340"/>
      <c r="GU379" s="340"/>
      <c r="GV379" s="345"/>
      <c r="GW379" s="346"/>
      <c r="GX379" s="338"/>
      <c r="GY379" s="347"/>
      <c r="GZ379" s="345"/>
      <c r="HA379" s="345"/>
      <c r="HB379" s="340"/>
      <c r="HC379" s="340"/>
      <c r="HD379" s="345"/>
      <c r="HE379" s="346"/>
      <c r="HF379" s="338"/>
      <c r="HG379" s="347"/>
      <c r="HH379" s="345"/>
      <c r="HI379" s="345"/>
      <c r="HJ379" s="340"/>
      <c r="HK379" s="340"/>
      <c r="HL379" s="345"/>
      <c r="HM379" s="346"/>
      <c r="HN379" s="338"/>
      <c r="HO379" s="347"/>
      <c r="HP379" s="345"/>
      <c r="HQ379" s="345"/>
      <c r="HR379" s="340"/>
      <c r="HS379" s="340"/>
      <c r="HT379" s="345"/>
      <c r="HU379" s="346"/>
      <c r="HV379" s="338"/>
      <c r="HW379" s="347"/>
      <c r="HX379" s="345"/>
      <c r="HY379" s="345"/>
      <c r="HZ379" s="340"/>
      <c r="IA379" s="340"/>
      <c r="IB379" s="345"/>
      <c r="IC379" s="346"/>
      <c r="ID379" s="338"/>
      <c r="IE379" s="347"/>
      <c r="IF379" s="345"/>
      <c r="IG379" s="345"/>
      <c r="IH379" s="340"/>
      <c r="II379" s="340"/>
      <c r="IJ379" s="345"/>
      <c r="IK379" s="346"/>
      <c r="IL379" s="338"/>
      <c r="IM379" s="347"/>
      <c r="IN379" s="345"/>
      <c r="IO379" s="345"/>
      <c r="IP379" s="340"/>
      <c r="IQ379" s="340"/>
      <c r="IR379" s="345"/>
      <c r="IS379" s="346"/>
      <c r="IT379" s="338"/>
      <c r="IU379" s="347"/>
    </row>
    <row r="380" spans="1:11" s="299" customFormat="1" ht="51">
      <c r="A380" s="292" t="s">
        <v>451</v>
      </c>
      <c r="B380" s="293" t="s">
        <v>452</v>
      </c>
      <c r="C380" s="293" t="s">
        <v>453</v>
      </c>
      <c r="D380" s="410" t="s">
        <v>454</v>
      </c>
      <c r="E380" s="411" t="s">
        <v>455</v>
      </c>
      <c r="F380" s="412" t="s">
        <v>456</v>
      </c>
      <c r="G380" s="348"/>
      <c r="H380" s="349"/>
      <c r="J380" s="295" t="s">
        <v>457</v>
      </c>
      <c r="K380" s="293" t="s">
        <v>458</v>
      </c>
    </row>
    <row r="381" spans="1:253" s="306" customFormat="1" ht="38.25">
      <c r="A381" s="300">
        <v>1.09</v>
      </c>
      <c r="B381" s="305" t="s">
        <v>749</v>
      </c>
      <c r="C381" s="302" t="s">
        <v>459</v>
      </c>
      <c r="D381" s="303">
        <f>430+310+301+208</f>
        <v>1249</v>
      </c>
      <c r="E381" s="655">
        <v>0</v>
      </c>
      <c r="F381" s="600">
        <f>D381*E381</f>
        <v>0</v>
      </c>
      <c r="G381" s="664"/>
      <c r="H381" s="640">
        <v>0.5</v>
      </c>
      <c r="I381" s="641"/>
      <c r="J381" s="642">
        <f>E381*1.2</f>
        <v>0</v>
      </c>
      <c r="K381" s="679">
        <f>D381*J381</f>
        <v>0</v>
      </c>
      <c r="L381" s="307"/>
      <c r="M381" s="308"/>
      <c r="N381" s="309"/>
      <c r="O381" s="309"/>
      <c r="P381" s="310"/>
      <c r="Q381" s="310"/>
      <c r="R381" s="309"/>
      <c r="S381" s="311"/>
      <c r="T381" s="307"/>
      <c r="U381" s="308"/>
      <c r="V381" s="309"/>
      <c r="W381" s="309"/>
      <c r="X381" s="310"/>
      <c r="Y381" s="310"/>
      <c r="Z381" s="309"/>
      <c r="AA381" s="311"/>
      <c r="AB381" s="307"/>
      <c r="AC381" s="308"/>
      <c r="AD381" s="309"/>
      <c r="AE381" s="309"/>
      <c r="AF381" s="310"/>
      <c r="AG381" s="310"/>
      <c r="AH381" s="309"/>
      <c r="AI381" s="311"/>
      <c r="AJ381" s="307"/>
      <c r="AK381" s="308"/>
      <c r="AL381" s="309"/>
      <c r="AM381" s="309"/>
      <c r="AN381" s="310"/>
      <c r="AO381" s="310"/>
      <c r="AP381" s="309"/>
      <c r="AQ381" s="311"/>
      <c r="AR381" s="307"/>
      <c r="AS381" s="308"/>
      <c r="AT381" s="309"/>
      <c r="AU381" s="309"/>
      <c r="AV381" s="310"/>
      <c r="AW381" s="310"/>
      <c r="AX381" s="309"/>
      <c r="AY381" s="311"/>
      <c r="AZ381" s="307"/>
      <c r="BA381" s="308"/>
      <c r="BB381" s="309"/>
      <c r="BC381" s="309"/>
      <c r="BD381" s="310"/>
      <c r="BE381" s="310"/>
      <c r="BF381" s="309"/>
      <c r="BG381" s="311"/>
      <c r="BH381" s="307"/>
      <c r="BI381" s="308"/>
      <c r="BJ381" s="309"/>
      <c r="BK381" s="309"/>
      <c r="BL381" s="310"/>
      <c r="BM381" s="310"/>
      <c r="BN381" s="309"/>
      <c r="BO381" s="311"/>
      <c r="BP381" s="307"/>
      <c r="BQ381" s="308"/>
      <c r="BR381" s="309"/>
      <c r="BS381" s="309"/>
      <c r="BT381" s="310"/>
      <c r="BU381" s="310"/>
      <c r="BV381" s="309"/>
      <c r="BW381" s="311"/>
      <c r="BX381" s="307"/>
      <c r="BY381" s="308"/>
      <c r="BZ381" s="309"/>
      <c r="CA381" s="309"/>
      <c r="CB381" s="310"/>
      <c r="CC381" s="310"/>
      <c r="CD381" s="309"/>
      <c r="CE381" s="311"/>
      <c r="CF381" s="307"/>
      <c r="CG381" s="308"/>
      <c r="CH381" s="309"/>
      <c r="CI381" s="309"/>
      <c r="CJ381" s="310"/>
      <c r="CK381" s="310"/>
      <c r="CL381" s="309"/>
      <c r="CM381" s="311"/>
      <c r="CN381" s="307"/>
      <c r="CO381" s="308"/>
      <c r="CP381" s="309"/>
      <c r="CQ381" s="309"/>
      <c r="CR381" s="310"/>
      <c r="CS381" s="310"/>
      <c r="CT381" s="309"/>
      <c r="CU381" s="311"/>
      <c r="CV381" s="307"/>
      <c r="CW381" s="308"/>
      <c r="CX381" s="309"/>
      <c r="CY381" s="309"/>
      <c r="CZ381" s="310"/>
      <c r="DA381" s="310"/>
      <c r="DB381" s="309"/>
      <c r="DC381" s="311"/>
      <c r="DD381" s="307"/>
      <c r="DE381" s="308"/>
      <c r="DF381" s="309"/>
      <c r="DG381" s="309"/>
      <c r="DH381" s="310"/>
      <c r="DI381" s="310"/>
      <c r="DJ381" s="309"/>
      <c r="DK381" s="311"/>
      <c r="DL381" s="307"/>
      <c r="DM381" s="308"/>
      <c r="DN381" s="309"/>
      <c r="DO381" s="309"/>
      <c r="DP381" s="310"/>
      <c r="DQ381" s="310"/>
      <c r="DR381" s="309"/>
      <c r="DS381" s="311"/>
      <c r="DT381" s="307"/>
      <c r="DU381" s="308"/>
      <c r="DV381" s="309"/>
      <c r="DW381" s="309"/>
      <c r="DX381" s="310"/>
      <c r="DY381" s="310"/>
      <c r="DZ381" s="309"/>
      <c r="EA381" s="311"/>
      <c r="EB381" s="307"/>
      <c r="EC381" s="308"/>
      <c r="ED381" s="309"/>
      <c r="EE381" s="309"/>
      <c r="EF381" s="310"/>
      <c r="EG381" s="310"/>
      <c r="EH381" s="309"/>
      <c r="EI381" s="311"/>
      <c r="EJ381" s="307"/>
      <c r="EK381" s="308"/>
      <c r="EL381" s="309"/>
      <c r="EM381" s="309"/>
      <c r="EN381" s="310"/>
      <c r="EO381" s="310"/>
      <c r="EP381" s="309"/>
      <c r="EQ381" s="311"/>
      <c r="ER381" s="307"/>
      <c r="ES381" s="308"/>
      <c r="ET381" s="309"/>
      <c r="EU381" s="309"/>
      <c r="EV381" s="310"/>
      <c r="EW381" s="310"/>
      <c r="EX381" s="309"/>
      <c r="EY381" s="311"/>
      <c r="EZ381" s="307"/>
      <c r="FA381" s="308"/>
      <c r="FB381" s="309"/>
      <c r="FC381" s="309"/>
      <c r="FD381" s="310"/>
      <c r="FE381" s="310"/>
      <c r="FF381" s="309"/>
      <c r="FG381" s="311"/>
      <c r="FH381" s="307"/>
      <c r="FI381" s="308"/>
      <c r="FJ381" s="309"/>
      <c r="FK381" s="309"/>
      <c r="FL381" s="310"/>
      <c r="FM381" s="310"/>
      <c r="FN381" s="309"/>
      <c r="FO381" s="311"/>
      <c r="FP381" s="307"/>
      <c r="FQ381" s="308"/>
      <c r="FR381" s="309"/>
      <c r="FS381" s="309"/>
      <c r="FT381" s="310"/>
      <c r="FU381" s="310"/>
      <c r="FV381" s="309"/>
      <c r="FW381" s="311"/>
      <c r="FX381" s="307"/>
      <c r="FY381" s="308"/>
      <c r="FZ381" s="309"/>
      <c r="GA381" s="309"/>
      <c r="GB381" s="310"/>
      <c r="GC381" s="310"/>
      <c r="GD381" s="309"/>
      <c r="GE381" s="311"/>
      <c r="GF381" s="307"/>
      <c r="GG381" s="308"/>
      <c r="GH381" s="309"/>
      <c r="GI381" s="309"/>
      <c r="GJ381" s="310"/>
      <c r="GK381" s="310"/>
      <c r="GL381" s="309"/>
      <c r="GM381" s="311"/>
      <c r="GN381" s="307"/>
      <c r="GO381" s="308"/>
      <c r="GP381" s="309"/>
      <c r="GQ381" s="309"/>
      <c r="GR381" s="310"/>
      <c r="GS381" s="310"/>
      <c r="GT381" s="309"/>
      <c r="GU381" s="311"/>
      <c r="GV381" s="307"/>
      <c r="GW381" s="308"/>
      <c r="GX381" s="309"/>
      <c r="GY381" s="309"/>
      <c r="GZ381" s="310"/>
      <c r="HA381" s="310"/>
      <c r="HB381" s="309"/>
      <c r="HC381" s="311"/>
      <c r="HD381" s="307"/>
      <c r="HE381" s="308"/>
      <c r="HF381" s="309"/>
      <c r="HG381" s="309"/>
      <c r="HH381" s="310"/>
      <c r="HI381" s="310"/>
      <c r="HJ381" s="309"/>
      <c r="HK381" s="311"/>
      <c r="HL381" s="307"/>
      <c r="HM381" s="308"/>
      <c r="HN381" s="309"/>
      <c r="HO381" s="309"/>
      <c r="HP381" s="310"/>
      <c r="HQ381" s="310"/>
      <c r="HR381" s="309"/>
      <c r="HS381" s="311"/>
      <c r="HT381" s="307"/>
      <c r="HU381" s="308"/>
      <c r="HV381" s="309"/>
      <c r="HW381" s="309"/>
      <c r="HX381" s="310"/>
      <c r="HY381" s="310"/>
      <c r="HZ381" s="309"/>
      <c r="IA381" s="311"/>
      <c r="IB381" s="307"/>
      <c r="IC381" s="308"/>
      <c r="ID381" s="309"/>
      <c r="IE381" s="309"/>
      <c r="IF381" s="310"/>
      <c r="IG381" s="310"/>
      <c r="IH381" s="309"/>
      <c r="II381" s="311"/>
      <c r="IJ381" s="307"/>
      <c r="IK381" s="308"/>
      <c r="IL381" s="309"/>
      <c r="IM381" s="309"/>
      <c r="IN381" s="310"/>
      <c r="IO381" s="310"/>
      <c r="IP381" s="309"/>
      <c r="IQ381" s="311"/>
      <c r="IR381" s="307"/>
      <c r="IS381" s="308"/>
    </row>
    <row r="382" spans="1:253" s="306" customFormat="1" ht="38.25">
      <c r="A382" s="300">
        <v>1.1</v>
      </c>
      <c r="B382" s="305" t="s">
        <v>750</v>
      </c>
      <c r="C382" s="302" t="s">
        <v>459</v>
      </c>
      <c r="D382" s="303">
        <v>3222</v>
      </c>
      <c r="E382" s="655">
        <v>0</v>
      </c>
      <c r="F382" s="600">
        <f>D382*E382</f>
        <v>0</v>
      </c>
      <c r="G382" s="664"/>
      <c r="H382" s="640">
        <v>1</v>
      </c>
      <c r="I382" s="641"/>
      <c r="J382" s="642">
        <f>E382*1.2</f>
        <v>0</v>
      </c>
      <c r="K382" s="679">
        <f>D382*J382</f>
        <v>0</v>
      </c>
      <c r="L382" s="307"/>
      <c r="M382" s="308"/>
      <c r="N382" s="309"/>
      <c r="O382" s="309"/>
      <c r="P382" s="310"/>
      <c r="Q382" s="310"/>
      <c r="R382" s="309"/>
      <c r="S382" s="311"/>
      <c r="T382" s="307"/>
      <c r="U382" s="308"/>
      <c r="V382" s="309"/>
      <c r="W382" s="309"/>
      <c r="X382" s="310"/>
      <c r="Y382" s="310"/>
      <c r="Z382" s="309"/>
      <c r="AA382" s="311"/>
      <c r="AB382" s="307"/>
      <c r="AC382" s="308"/>
      <c r="AD382" s="309"/>
      <c r="AE382" s="309"/>
      <c r="AF382" s="310"/>
      <c r="AG382" s="310"/>
      <c r="AH382" s="309"/>
      <c r="AI382" s="311"/>
      <c r="AJ382" s="307"/>
      <c r="AK382" s="308"/>
      <c r="AL382" s="309"/>
      <c r="AM382" s="309"/>
      <c r="AN382" s="310"/>
      <c r="AO382" s="310"/>
      <c r="AP382" s="309"/>
      <c r="AQ382" s="311"/>
      <c r="AR382" s="307"/>
      <c r="AS382" s="308"/>
      <c r="AT382" s="309"/>
      <c r="AU382" s="309"/>
      <c r="AV382" s="310"/>
      <c r="AW382" s="310"/>
      <c r="AX382" s="309"/>
      <c r="AY382" s="311"/>
      <c r="AZ382" s="307"/>
      <c r="BA382" s="308"/>
      <c r="BB382" s="309"/>
      <c r="BC382" s="309"/>
      <c r="BD382" s="310"/>
      <c r="BE382" s="310"/>
      <c r="BF382" s="309"/>
      <c r="BG382" s="311"/>
      <c r="BH382" s="307"/>
      <c r="BI382" s="308"/>
      <c r="BJ382" s="309"/>
      <c r="BK382" s="309"/>
      <c r="BL382" s="310"/>
      <c r="BM382" s="310"/>
      <c r="BN382" s="309"/>
      <c r="BO382" s="311"/>
      <c r="BP382" s="307"/>
      <c r="BQ382" s="308"/>
      <c r="BR382" s="309"/>
      <c r="BS382" s="309"/>
      <c r="BT382" s="310"/>
      <c r="BU382" s="310"/>
      <c r="BV382" s="309"/>
      <c r="BW382" s="311"/>
      <c r="BX382" s="307"/>
      <c r="BY382" s="308"/>
      <c r="BZ382" s="309"/>
      <c r="CA382" s="309"/>
      <c r="CB382" s="310"/>
      <c r="CC382" s="310"/>
      <c r="CD382" s="309"/>
      <c r="CE382" s="311"/>
      <c r="CF382" s="307"/>
      <c r="CG382" s="308"/>
      <c r="CH382" s="309"/>
      <c r="CI382" s="309"/>
      <c r="CJ382" s="310"/>
      <c r="CK382" s="310"/>
      <c r="CL382" s="309"/>
      <c r="CM382" s="311"/>
      <c r="CN382" s="307"/>
      <c r="CO382" s="308"/>
      <c r="CP382" s="309"/>
      <c r="CQ382" s="309"/>
      <c r="CR382" s="310"/>
      <c r="CS382" s="310"/>
      <c r="CT382" s="309"/>
      <c r="CU382" s="311"/>
      <c r="CV382" s="307"/>
      <c r="CW382" s="308"/>
      <c r="CX382" s="309"/>
      <c r="CY382" s="309"/>
      <c r="CZ382" s="310"/>
      <c r="DA382" s="310"/>
      <c r="DB382" s="309"/>
      <c r="DC382" s="311"/>
      <c r="DD382" s="307"/>
      <c r="DE382" s="308"/>
      <c r="DF382" s="309"/>
      <c r="DG382" s="309"/>
      <c r="DH382" s="310"/>
      <c r="DI382" s="310"/>
      <c r="DJ382" s="309"/>
      <c r="DK382" s="311"/>
      <c r="DL382" s="307"/>
      <c r="DM382" s="308"/>
      <c r="DN382" s="309"/>
      <c r="DO382" s="309"/>
      <c r="DP382" s="310"/>
      <c r="DQ382" s="310"/>
      <c r="DR382" s="309"/>
      <c r="DS382" s="311"/>
      <c r="DT382" s="307"/>
      <c r="DU382" s="308"/>
      <c r="DV382" s="309"/>
      <c r="DW382" s="309"/>
      <c r="DX382" s="310"/>
      <c r="DY382" s="310"/>
      <c r="DZ382" s="309"/>
      <c r="EA382" s="311"/>
      <c r="EB382" s="307"/>
      <c r="EC382" s="308"/>
      <c r="ED382" s="309"/>
      <c r="EE382" s="309"/>
      <c r="EF382" s="310"/>
      <c r="EG382" s="310"/>
      <c r="EH382" s="309"/>
      <c r="EI382" s="311"/>
      <c r="EJ382" s="307"/>
      <c r="EK382" s="308"/>
      <c r="EL382" s="309"/>
      <c r="EM382" s="309"/>
      <c r="EN382" s="310"/>
      <c r="EO382" s="310"/>
      <c r="EP382" s="309"/>
      <c r="EQ382" s="311"/>
      <c r="ER382" s="307"/>
      <c r="ES382" s="308"/>
      <c r="ET382" s="309"/>
      <c r="EU382" s="309"/>
      <c r="EV382" s="310"/>
      <c r="EW382" s="310"/>
      <c r="EX382" s="309"/>
      <c r="EY382" s="311"/>
      <c r="EZ382" s="307"/>
      <c r="FA382" s="308"/>
      <c r="FB382" s="309"/>
      <c r="FC382" s="309"/>
      <c r="FD382" s="310"/>
      <c r="FE382" s="310"/>
      <c r="FF382" s="309"/>
      <c r="FG382" s="311"/>
      <c r="FH382" s="307"/>
      <c r="FI382" s="308"/>
      <c r="FJ382" s="309"/>
      <c r="FK382" s="309"/>
      <c r="FL382" s="310"/>
      <c r="FM382" s="310"/>
      <c r="FN382" s="309"/>
      <c r="FO382" s="311"/>
      <c r="FP382" s="307"/>
      <c r="FQ382" s="308"/>
      <c r="FR382" s="309"/>
      <c r="FS382" s="309"/>
      <c r="FT382" s="310"/>
      <c r="FU382" s="310"/>
      <c r="FV382" s="309"/>
      <c r="FW382" s="311"/>
      <c r="FX382" s="307"/>
      <c r="FY382" s="308"/>
      <c r="FZ382" s="309"/>
      <c r="GA382" s="309"/>
      <c r="GB382" s="310"/>
      <c r="GC382" s="310"/>
      <c r="GD382" s="309"/>
      <c r="GE382" s="311"/>
      <c r="GF382" s="307"/>
      <c r="GG382" s="308"/>
      <c r="GH382" s="309"/>
      <c r="GI382" s="309"/>
      <c r="GJ382" s="310"/>
      <c r="GK382" s="310"/>
      <c r="GL382" s="309"/>
      <c r="GM382" s="311"/>
      <c r="GN382" s="307"/>
      <c r="GO382" s="308"/>
      <c r="GP382" s="309"/>
      <c r="GQ382" s="309"/>
      <c r="GR382" s="310"/>
      <c r="GS382" s="310"/>
      <c r="GT382" s="309"/>
      <c r="GU382" s="311"/>
      <c r="GV382" s="307"/>
      <c r="GW382" s="308"/>
      <c r="GX382" s="309"/>
      <c r="GY382" s="309"/>
      <c r="GZ382" s="310"/>
      <c r="HA382" s="310"/>
      <c r="HB382" s="309"/>
      <c r="HC382" s="311"/>
      <c r="HD382" s="307"/>
      <c r="HE382" s="308"/>
      <c r="HF382" s="309"/>
      <c r="HG382" s="309"/>
      <c r="HH382" s="310"/>
      <c r="HI382" s="310"/>
      <c r="HJ382" s="309"/>
      <c r="HK382" s="311"/>
      <c r="HL382" s="307"/>
      <c r="HM382" s="308"/>
      <c r="HN382" s="309"/>
      <c r="HO382" s="309"/>
      <c r="HP382" s="310"/>
      <c r="HQ382" s="310"/>
      <c r="HR382" s="309"/>
      <c r="HS382" s="311"/>
      <c r="HT382" s="307"/>
      <c r="HU382" s="308"/>
      <c r="HV382" s="309"/>
      <c r="HW382" s="309"/>
      <c r="HX382" s="310"/>
      <c r="HY382" s="310"/>
      <c r="HZ382" s="309"/>
      <c r="IA382" s="311"/>
      <c r="IB382" s="307"/>
      <c r="IC382" s="308"/>
      <c r="ID382" s="309"/>
      <c r="IE382" s="309"/>
      <c r="IF382" s="310"/>
      <c r="IG382" s="310"/>
      <c r="IH382" s="309"/>
      <c r="II382" s="311"/>
      <c r="IJ382" s="307"/>
      <c r="IK382" s="308"/>
      <c r="IL382" s="309"/>
      <c r="IM382" s="309"/>
      <c r="IN382" s="310"/>
      <c r="IO382" s="310"/>
      <c r="IP382" s="309"/>
      <c r="IQ382" s="311"/>
      <c r="IR382" s="307"/>
      <c r="IS382" s="308"/>
    </row>
    <row r="383" spans="1:253" s="306" customFormat="1" ht="242.25" customHeight="1">
      <c r="A383" s="300">
        <v>1.11</v>
      </c>
      <c r="B383" s="305" t="s">
        <v>751</v>
      </c>
      <c r="C383" s="302" t="s">
        <v>176</v>
      </c>
      <c r="D383" s="303">
        <f>69.6+7.6+32.87+42.4+40.4+24.6</f>
        <v>217.47</v>
      </c>
      <c r="E383" s="655">
        <v>0</v>
      </c>
      <c r="F383" s="600">
        <f>D383*E383</f>
        <v>0</v>
      </c>
      <c r="G383" s="665"/>
      <c r="H383" s="623">
        <v>13</v>
      </c>
      <c r="I383" s="624"/>
      <c r="J383" s="642">
        <f>E383*1.2</f>
        <v>0</v>
      </c>
      <c r="K383" s="679">
        <f>D383*J383</f>
        <v>0</v>
      </c>
      <c r="L383" s="307"/>
      <c r="M383" s="308"/>
      <c r="N383" s="309"/>
      <c r="O383" s="309"/>
      <c r="P383" s="310"/>
      <c r="Q383" s="310"/>
      <c r="R383" s="309"/>
      <c r="S383" s="311"/>
      <c r="T383" s="307"/>
      <c r="U383" s="308"/>
      <c r="V383" s="309"/>
      <c r="W383" s="309"/>
      <c r="X383" s="310"/>
      <c r="Y383" s="310"/>
      <c r="Z383" s="309"/>
      <c r="AA383" s="311"/>
      <c r="AB383" s="307"/>
      <c r="AC383" s="308"/>
      <c r="AD383" s="309"/>
      <c r="AE383" s="309"/>
      <c r="AF383" s="310"/>
      <c r="AG383" s="310"/>
      <c r="AH383" s="309"/>
      <c r="AI383" s="311"/>
      <c r="AJ383" s="307"/>
      <c r="AK383" s="308"/>
      <c r="AL383" s="309"/>
      <c r="AM383" s="309"/>
      <c r="AN383" s="310"/>
      <c r="AO383" s="310"/>
      <c r="AP383" s="309"/>
      <c r="AQ383" s="311"/>
      <c r="AR383" s="307"/>
      <c r="AS383" s="308"/>
      <c r="AT383" s="309"/>
      <c r="AU383" s="309"/>
      <c r="AV383" s="310"/>
      <c r="AW383" s="310"/>
      <c r="AX383" s="309"/>
      <c r="AY383" s="311"/>
      <c r="AZ383" s="307"/>
      <c r="BA383" s="308"/>
      <c r="BB383" s="309"/>
      <c r="BC383" s="309"/>
      <c r="BD383" s="310"/>
      <c r="BE383" s="310"/>
      <c r="BF383" s="309"/>
      <c r="BG383" s="311"/>
      <c r="BH383" s="307"/>
      <c r="BI383" s="308"/>
      <c r="BJ383" s="309"/>
      <c r="BK383" s="309"/>
      <c r="BL383" s="310"/>
      <c r="BM383" s="310"/>
      <c r="BN383" s="309"/>
      <c r="BO383" s="311"/>
      <c r="BP383" s="307"/>
      <c r="BQ383" s="308"/>
      <c r="BR383" s="309"/>
      <c r="BS383" s="309"/>
      <c r="BT383" s="310"/>
      <c r="BU383" s="310"/>
      <c r="BV383" s="309"/>
      <c r="BW383" s="311"/>
      <c r="BX383" s="307"/>
      <c r="BY383" s="308"/>
      <c r="BZ383" s="309"/>
      <c r="CA383" s="309"/>
      <c r="CB383" s="310"/>
      <c r="CC383" s="310"/>
      <c r="CD383" s="309"/>
      <c r="CE383" s="311"/>
      <c r="CF383" s="307"/>
      <c r="CG383" s="308"/>
      <c r="CH383" s="309"/>
      <c r="CI383" s="309"/>
      <c r="CJ383" s="310"/>
      <c r="CK383" s="310"/>
      <c r="CL383" s="309"/>
      <c r="CM383" s="311"/>
      <c r="CN383" s="307"/>
      <c r="CO383" s="308"/>
      <c r="CP383" s="309"/>
      <c r="CQ383" s="309"/>
      <c r="CR383" s="310"/>
      <c r="CS383" s="310"/>
      <c r="CT383" s="309"/>
      <c r="CU383" s="311"/>
      <c r="CV383" s="307"/>
      <c r="CW383" s="308"/>
      <c r="CX383" s="309"/>
      <c r="CY383" s="309"/>
      <c r="CZ383" s="310"/>
      <c r="DA383" s="310"/>
      <c r="DB383" s="309"/>
      <c r="DC383" s="311"/>
      <c r="DD383" s="307"/>
      <c r="DE383" s="308"/>
      <c r="DF383" s="309"/>
      <c r="DG383" s="309"/>
      <c r="DH383" s="310"/>
      <c r="DI383" s="310"/>
      <c r="DJ383" s="309"/>
      <c r="DK383" s="311"/>
      <c r="DL383" s="307"/>
      <c r="DM383" s="308"/>
      <c r="DN383" s="309"/>
      <c r="DO383" s="309"/>
      <c r="DP383" s="310"/>
      <c r="DQ383" s="310"/>
      <c r="DR383" s="309"/>
      <c r="DS383" s="311"/>
      <c r="DT383" s="307"/>
      <c r="DU383" s="308"/>
      <c r="DV383" s="309"/>
      <c r="DW383" s="309"/>
      <c r="DX383" s="310"/>
      <c r="DY383" s="310"/>
      <c r="DZ383" s="309"/>
      <c r="EA383" s="311"/>
      <c r="EB383" s="307"/>
      <c r="EC383" s="308"/>
      <c r="ED383" s="309"/>
      <c r="EE383" s="309"/>
      <c r="EF383" s="310"/>
      <c r="EG383" s="310"/>
      <c r="EH383" s="309"/>
      <c r="EI383" s="311"/>
      <c r="EJ383" s="307"/>
      <c r="EK383" s="308"/>
      <c r="EL383" s="309"/>
      <c r="EM383" s="309"/>
      <c r="EN383" s="310"/>
      <c r="EO383" s="310"/>
      <c r="EP383" s="309"/>
      <c r="EQ383" s="311"/>
      <c r="ER383" s="307"/>
      <c r="ES383" s="308"/>
      <c r="ET383" s="309"/>
      <c r="EU383" s="309"/>
      <c r="EV383" s="310"/>
      <c r="EW383" s="310"/>
      <c r="EX383" s="309"/>
      <c r="EY383" s="311"/>
      <c r="EZ383" s="307"/>
      <c r="FA383" s="308"/>
      <c r="FB383" s="309"/>
      <c r="FC383" s="309"/>
      <c r="FD383" s="310"/>
      <c r="FE383" s="310"/>
      <c r="FF383" s="309"/>
      <c r="FG383" s="311"/>
      <c r="FH383" s="307"/>
      <c r="FI383" s="308"/>
      <c r="FJ383" s="309"/>
      <c r="FK383" s="309"/>
      <c r="FL383" s="310"/>
      <c r="FM383" s="310"/>
      <c r="FN383" s="309"/>
      <c r="FO383" s="311"/>
      <c r="FP383" s="307"/>
      <c r="FQ383" s="308"/>
      <c r="FR383" s="309"/>
      <c r="FS383" s="309"/>
      <c r="FT383" s="310"/>
      <c r="FU383" s="310"/>
      <c r="FV383" s="309"/>
      <c r="FW383" s="311"/>
      <c r="FX383" s="307"/>
      <c r="FY383" s="308"/>
      <c r="FZ383" s="309"/>
      <c r="GA383" s="309"/>
      <c r="GB383" s="310"/>
      <c r="GC383" s="310"/>
      <c r="GD383" s="309"/>
      <c r="GE383" s="311"/>
      <c r="GF383" s="307"/>
      <c r="GG383" s="308"/>
      <c r="GH383" s="309"/>
      <c r="GI383" s="309"/>
      <c r="GJ383" s="310"/>
      <c r="GK383" s="310"/>
      <c r="GL383" s="309"/>
      <c r="GM383" s="311"/>
      <c r="GN383" s="307"/>
      <c r="GO383" s="308"/>
      <c r="GP383" s="309"/>
      <c r="GQ383" s="309"/>
      <c r="GR383" s="310"/>
      <c r="GS383" s="310"/>
      <c r="GT383" s="309"/>
      <c r="GU383" s="311"/>
      <c r="GV383" s="307"/>
      <c r="GW383" s="308"/>
      <c r="GX383" s="309"/>
      <c r="GY383" s="309"/>
      <c r="GZ383" s="310"/>
      <c r="HA383" s="310"/>
      <c r="HB383" s="309"/>
      <c r="HC383" s="311"/>
      <c r="HD383" s="307"/>
      <c r="HE383" s="308"/>
      <c r="HF383" s="309"/>
      <c r="HG383" s="309"/>
      <c r="HH383" s="310"/>
      <c r="HI383" s="310"/>
      <c r="HJ383" s="309"/>
      <c r="HK383" s="311"/>
      <c r="HL383" s="307"/>
      <c r="HM383" s="308"/>
      <c r="HN383" s="309"/>
      <c r="HO383" s="309"/>
      <c r="HP383" s="310"/>
      <c r="HQ383" s="310"/>
      <c r="HR383" s="309"/>
      <c r="HS383" s="311"/>
      <c r="HT383" s="307"/>
      <c r="HU383" s="308"/>
      <c r="HV383" s="309"/>
      <c r="HW383" s="309"/>
      <c r="HX383" s="310"/>
      <c r="HY383" s="310"/>
      <c r="HZ383" s="309"/>
      <c r="IA383" s="311"/>
      <c r="IB383" s="307"/>
      <c r="IC383" s="308"/>
      <c r="ID383" s="309"/>
      <c r="IE383" s="309"/>
      <c r="IF383" s="310"/>
      <c r="IG383" s="310"/>
      <c r="IH383" s="309"/>
      <c r="II383" s="311"/>
      <c r="IJ383" s="307"/>
      <c r="IK383" s="308"/>
      <c r="IL383" s="309"/>
      <c r="IM383" s="309"/>
      <c r="IN383" s="310"/>
      <c r="IO383" s="310"/>
      <c r="IP383" s="309"/>
      <c r="IQ383" s="311"/>
      <c r="IR383" s="307"/>
      <c r="IS383" s="308"/>
    </row>
    <row r="384" spans="1:253" s="306" customFormat="1" ht="39.75" customHeight="1">
      <c r="A384" s="300">
        <v>1.12</v>
      </c>
      <c r="B384" s="305" t="s">
        <v>752</v>
      </c>
      <c r="C384" s="302" t="s">
        <v>94</v>
      </c>
      <c r="D384" s="303">
        <v>60</v>
      </c>
      <c r="E384" s="655">
        <v>0</v>
      </c>
      <c r="F384" s="600">
        <f>D384*E384</f>
        <v>0</v>
      </c>
      <c r="G384" s="665"/>
      <c r="H384" s="623">
        <v>5</v>
      </c>
      <c r="I384" s="624"/>
      <c r="J384" s="642">
        <f>E384*1.2</f>
        <v>0</v>
      </c>
      <c r="K384" s="679">
        <f>D384*J384</f>
        <v>0</v>
      </c>
      <c r="L384" s="307"/>
      <c r="M384" s="308"/>
      <c r="N384" s="309"/>
      <c r="O384" s="309"/>
      <c r="P384" s="310"/>
      <c r="Q384" s="310"/>
      <c r="R384" s="309"/>
      <c r="S384" s="311"/>
      <c r="T384" s="307"/>
      <c r="U384" s="308"/>
      <c r="V384" s="309"/>
      <c r="W384" s="309"/>
      <c r="X384" s="310"/>
      <c r="Y384" s="310"/>
      <c r="Z384" s="309"/>
      <c r="AA384" s="311"/>
      <c r="AB384" s="307"/>
      <c r="AC384" s="308"/>
      <c r="AD384" s="309"/>
      <c r="AE384" s="309"/>
      <c r="AF384" s="310"/>
      <c r="AG384" s="310"/>
      <c r="AH384" s="309"/>
      <c r="AI384" s="311"/>
      <c r="AJ384" s="307"/>
      <c r="AK384" s="308"/>
      <c r="AL384" s="309"/>
      <c r="AM384" s="309"/>
      <c r="AN384" s="310"/>
      <c r="AO384" s="310"/>
      <c r="AP384" s="309"/>
      <c r="AQ384" s="311"/>
      <c r="AR384" s="307"/>
      <c r="AS384" s="308"/>
      <c r="AT384" s="309"/>
      <c r="AU384" s="309"/>
      <c r="AV384" s="310"/>
      <c r="AW384" s="310"/>
      <c r="AX384" s="309"/>
      <c r="AY384" s="311"/>
      <c r="AZ384" s="307"/>
      <c r="BA384" s="308"/>
      <c r="BB384" s="309"/>
      <c r="BC384" s="309"/>
      <c r="BD384" s="310"/>
      <c r="BE384" s="310"/>
      <c r="BF384" s="309"/>
      <c r="BG384" s="311"/>
      <c r="BH384" s="307"/>
      <c r="BI384" s="308"/>
      <c r="BJ384" s="309"/>
      <c r="BK384" s="309"/>
      <c r="BL384" s="310"/>
      <c r="BM384" s="310"/>
      <c r="BN384" s="309"/>
      <c r="BO384" s="311"/>
      <c r="BP384" s="307"/>
      <c r="BQ384" s="308"/>
      <c r="BR384" s="309"/>
      <c r="BS384" s="309"/>
      <c r="BT384" s="310"/>
      <c r="BU384" s="310"/>
      <c r="BV384" s="309"/>
      <c r="BW384" s="311"/>
      <c r="BX384" s="307"/>
      <c r="BY384" s="308"/>
      <c r="BZ384" s="309"/>
      <c r="CA384" s="309"/>
      <c r="CB384" s="310"/>
      <c r="CC384" s="310"/>
      <c r="CD384" s="309"/>
      <c r="CE384" s="311"/>
      <c r="CF384" s="307"/>
      <c r="CG384" s="308"/>
      <c r="CH384" s="309"/>
      <c r="CI384" s="309"/>
      <c r="CJ384" s="310"/>
      <c r="CK384" s="310"/>
      <c r="CL384" s="309"/>
      <c r="CM384" s="311"/>
      <c r="CN384" s="307"/>
      <c r="CO384" s="308"/>
      <c r="CP384" s="309"/>
      <c r="CQ384" s="309"/>
      <c r="CR384" s="310"/>
      <c r="CS384" s="310"/>
      <c r="CT384" s="309"/>
      <c r="CU384" s="311"/>
      <c r="CV384" s="307"/>
      <c r="CW384" s="308"/>
      <c r="CX384" s="309"/>
      <c r="CY384" s="309"/>
      <c r="CZ384" s="310"/>
      <c r="DA384" s="310"/>
      <c r="DB384" s="309"/>
      <c r="DC384" s="311"/>
      <c r="DD384" s="307"/>
      <c r="DE384" s="308"/>
      <c r="DF384" s="309"/>
      <c r="DG384" s="309"/>
      <c r="DH384" s="310"/>
      <c r="DI384" s="310"/>
      <c r="DJ384" s="309"/>
      <c r="DK384" s="311"/>
      <c r="DL384" s="307"/>
      <c r="DM384" s="308"/>
      <c r="DN384" s="309"/>
      <c r="DO384" s="309"/>
      <c r="DP384" s="310"/>
      <c r="DQ384" s="310"/>
      <c r="DR384" s="309"/>
      <c r="DS384" s="311"/>
      <c r="DT384" s="307"/>
      <c r="DU384" s="308"/>
      <c r="DV384" s="309"/>
      <c r="DW384" s="309"/>
      <c r="DX384" s="310"/>
      <c r="DY384" s="310"/>
      <c r="DZ384" s="309"/>
      <c r="EA384" s="311"/>
      <c r="EB384" s="307"/>
      <c r="EC384" s="308"/>
      <c r="ED384" s="309"/>
      <c r="EE384" s="309"/>
      <c r="EF384" s="310"/>
      <c r="EG384" s="310"/>
      <c r="EH384" s="309"/>
      <c r="EI384" s="311"/>
      <c r="EJ384" s="307"/>
      <c r="EK384" s="308"/>
      <c r="EL384" s="309"/>
      <c r="EM384" s="309"/>
      <c r="EN384" s="310"/>
      <c r="EO384" s="310"/>
      <c r="EP384" s="309"/>
      <c r="EQ384" s="311"/>
      <c r="ER384" s="307"/>
      <c r="ES384" s="308"/>
      <c r="ET384" s="309"/>
      <c r="EU384" s="309"/>
      <c r="EV384" s="310"/>
      <c r="EW384" s="310"/>
      <c r="EX384" s="309"/>
      <c r="EY384" s="311"/>
      <c r="EZ384" s="307"/>
      <c r="FA384" s="308"/>
      <c r="FB384" s="309"/>
      <c r="FC384" s="309"/>
      <c r="FD384" s="310"/>
      <c r="FE384" s="310"/>
      <c r="FF384" s="309"/>
      <c r="FG384" s="311"/>
      <c r="FH384" s="307"/>
      <c r="FI384" s="308"/>
      <c r="FJ384" s="309"/>
      <c r="FK384" s="309"/>
      <c r="FL384" s="310"/>
      <c r="FM384" s="310"/>
      <c r="FN384" s="309"/>
      <c r="FO384" s="311"/>
      <c r="FP384" s="307"/>
      <c r="FQ384" s="308"/>
      <c r="FR384" s="309"/>
      <c r="FS384" s="309"/>
      <c r="FT384" s="310"/>
      <c r="FU384" s="310"/>
      <c r="FV384" s="309"/>
      <c r="FW384" s="311"/>
      <c r="FX384" s="307"/>
      <c r="FY384" s="308"/>
      <c r="FZ384" s="309"/>
      <c r="GA384" s="309"/>
      <c r="GB384" s="310"/>
      <c r="GC384" s="310"/>
      <c r="GD384" s="309"/>
      <c r="GE384" s="311"/>
      <c r="GF384" s="307"/>
      <c r="GG384" s="308"/>
      <c r="GH384" s="309"/>
      <c r="GI384" s="309"/>
      <c r="GJ384" s="310"/>
      <c r="GK384" s="310"/>
      <c r="GL384" s="309"/>
      <c r="GM384" s="311"/>
      <c r="GN384" s="307"/>
      <c r="GO384" s="308"/>
      <c r="GP384" s="309"/>
      <c r="GQ384" s="309"/>
      <c r="GR384" s="310"/>
      <c r="GS384" s="310"/>
      <c r="GT384" s="309"/>
      <c r="GU384" s="311"/>
      <c r="GV384" s="307"/>
      <c r="GW384" s="308"/>
      <c r="GX384" s="309"/>
      <c r="GY384" s="309"/>
      <c r="GZ384" s="310"/>
      <c r="HA384" s="310"/>
      <c r="HB384" s="309"/>
      <c r="HC384" s="311"/>
      <c r="HD384" s="307"/>
      <c r="HE384" s="308"/>
      <c r="HF384" s="309"/>
      <c r="HG384" s="309"/>
      <c r="HH384" s="310"/>
      <c r="HI384" s="310"/>
      <c r="HJ384" s="309"/>
      <c r="HK384" s="311"/>
      <c r="HL384" s="307"/>
      <c r="HM384" s="308"/>
      <c r="HN384" s="309"/>
      <c r="HO384" s="309"/>
      <c r="HP384" s="310"/>
      <c r="HQ384" s="310"/>
      <c r="HR384" s="309"/>
      <c r="HS384" s="311"/>
      <c r="HT384" s="307"/>
      <c r="HU384" s="308"/>
      <c r="HV384" s="309"/>
      <c r="HW384" s="309"/>
      <c r="HX384" s="310"/>
      <c r="HY384" s="310"/>
      <c r="HZ384" s="309"/>
      <c r="IA384" s="311"/>
      <c r="IB384" s="307"/>
      <c r="IC384" s="308"/>
      <c r="ID384" s="309"/>
      <c r="IE384" s="309"/>
      <c r="IF384" s="310"/>
      <c r="IG384" s="310"/>
      <c r="IH384" s="309"/>
      <c r="II384" s="311"/>
      <c r="IJ384" s="307"/>
      <c r="IK384" s="308"/>
      <c r="IL384" s="309"/>
      <c r="IM384" s="309"/>
      <c r="IN384" s="310"/>
      <c r="IO384" s="310"/>
      <c r="IP384" s="309"/>
      <c r="IQ384" s="311"/>
      <c r="IR384" s="307"/>
      <c r="IS384" s="308"/>
    </row>
    <row r="385" spans="1:253" s="306" customFormat="1" ht="13.5">
      <c r="A385" s="317">
        <v>11</v>
      </c>
      <c r="B385" s="318" t="s">
        <v>681</v>
      </c>
      <c r="C385" s="319"/>
      <c r="D385" s="320"/>
      <c r="E385" s="321" t="s">
        <v>465</v>
      </c>
      <c r="F385" s="621">
        <f>SUM(F381:F384)</f>
        <v>0</v>
      </c>
      <c r="G385" s="622"/>
      <c r="H385" s="623"/>
      <c r="I385" s="624"/>
      <c r="J385" s="625"/>
      <c r="K385" s="680">
        <f>SUM(K381:K384)</f>
        <v>0</v>
      </c>
      <c r="L385" s="307"/>
      <c r="M385" s="308"/>
      <c r="N385" s="309"/>
      <c r="O385" s="309"/>
      <c r="P385" s="310"/>
      <c r="Q385" s="310"/>
      <c r="R385" s="309"/>
      <c r="S385" s="311"/>
      <c r="T385" s="307"/>
      <c r="U385" s="308"/>
      <c r="V385" s="309"/>
      <c r="W385" s="309"/>
      <c r="X385" s="310"/>
      <c r="Y385" s="310"/>
      <c r="Z385" s="309"/>
      <c r="AA385" s="311"/>
      <c r="AB385" s="307"/>
      <c r="AC385" s="308"/>
      <c r="AD385" s="309"/>
      <c r="AE385" s="309"/>
      <c r="AF385" s="310"/>
      <c r="AG385" s="310"/>
      <c r="AH385" s="309"/>
      <c r="AI385" s="311"/>
      <c r="AJ385" s="307"/>
      <c r="AK385" s="308"/>
      <c r="AL385" s="309"/>
      <c r="AM385" s="309"/>
      <c r="AN385" s="310"/>
      <c r="AO385" s="310"/>
      <c r="AP385" s="309"/>
      <c r="AQ385" s="311"/>
      <c r="AR385" s="307"/>
      <c r="AS385" s="308"/>
      <c r="AT385" s="309"/>
      <c r="AU385" s="309"/>
      <c r="AV385" s="310"/>
      <c r="AW385" s="310"/>
      <c r="AX385" s="309"/>
      <c r="AY385" s="311"/>
      <c r="AZ385" s="307"/>
      <c r="BA385" s="308"/>
      <c r="BB385" s="309"/>
      <c r="BC385" s="309"/>
      <c r="BD385" s="310"/>
      <c r="BE385" s="310"/>
      <c r="BF385" s="309"/>
      <c r="BG385" s="311"/>
      <c r="BH385" s="307"/>
      <c r="BI385" s="308"/>
      <c r="BJ385" s="309"/>
      <c r="BK385" s="309"/>
      <c r="BL385" s="310"/>
      <c r="BM385" s="310"/>
      <c r="BN385" s="309"/>
      <c r="BO385" s="311"/>
      <c r="BP385" s="307"/>
      <c r="BQ385" s="308"/>
      <c r="BR385" s="309"/>
      <c r="BS385" s="309"/>
      <c r="BT385" s="310"/>
      <c r="BU385" s="310"/>
      <c r="BV385" s="309"/>
      <c r="BW385" s="311"/>
      <c r="BX385" s="307"/>
      <c r="BY385" s="308"/>
      <c r="BZ385" s="309"/>
      <c r="CA385" s="309"/>
      <c r="CB385" s="310"/>
      <c r="CC385" s="310"/>
      <c r="CD385" s="309"/>
      <c r="CE385" s="311"/>
      <c r="CF385" s="307"/>
      <c r="CG385" s="308"/>
      <c r="CH385" s="309"/>
      <c r="CI385" s="309"/>
      <c r="CJ385" s="310"/>
      <c r="CK385" s="310"/>
      <c r="CL385" s="309"/>
      <c r="CM385" s="311"/>
      <c r="CN385" s="307"/>
      <c r="CO385" s="308"/>
      <c r="CP385" s="309"/>
      <c r="CQ385" s="309"/>
      <c r="CR385" s="310"/>
      <c r="CS385" s="310"/>
      <c r="CT385" s="309"/>
      <c r="CU385" s="311"/>
      <c r="CV385" s="307"/>
      <c r="CW385" s="308"/>
      <c r="CX385" s="309"/>
      <c r="CY385" s="309"/>
      <c r="CZ385" s="310"/>
      <c r="DA385" s="310"/>
      <c r="DB385" s="309"/>
      <c r="DC385" s="311"/>
      <c r="DD385" s="307"/>
      <c r="DE385" s="308"/>
      <c r="DF385" s="309"/>
      <c r="DG385" s="309"/>
      <c r="DH385" s="310"/>
      <c r="DI385" s="310"/>
      <c r="DJ385" s="309"/>
      <c r="DK385" s="311"/>
      <c r="DL385" s="307"/>
      <c r="DM385" s="308"/>
      <c r="DN385" s="309"/>
      <c r="DO385" s="309"/>
      <c r="DP385" s="310"/>
      <c r="DQ385" s="310"/>
      <c r="DR385" s="309"/>
      <c r="DS385" s="311"/>
      <c r="DT385" s="307"/>
      <c r="DU385" s="308"/>
      <c r="DV385" s="309"/>
      <c r="DW385" s="309"/>
      <c r="DX385" s="310"/>
      <c r="DY385" s="310"/>
      <c r="DZ385" s="309"/>
      <c r="EA385" s="311"/>
      <c r="EB385" s="307"/>
      <c r="EC385" s="308"/>
      <c r="ED385" s="309"/>
      <c r="EE385" s="309"/>
      <c r="EF385" s="310"/>
      <c r="EG385" s="310"/>
      <c r="EH385" s="309"/>
      <c r="EI385" s="311"/>
      <c r="EJ385" s="307"/>
      <c r="EK385" s="308"/>
      <c r="EL385" s="309"/>
      <c r="EM385" s="309"/>
      <c r="EN385" s="310"/>
      <c r="EO385" s="310"/>
      <c r="EP385" s="309"/>
      <c r="EQ385" s="311"/>
      <c r="ER385" s="307"/>
      <c r="ES385" s="308"/>
      <c r="ET385" s="309"/>
      <c r="EU385" s="309"/>
      <c r="EV385" s="310"/>
      <c r="EW385" s="310"/>
      <c r="EX385" s="309"/>
      <c r="EY385" s="311"/>
      <c r="EZ385" s="307"/>
      <c r="FA385" s="308"/>
      <c r="FB385" s="309"/>
      <c r="FC385" s="309"/>
      <c r="FD385" s="310"/>
      <c r="FE385" s="310"/>
      <c r="FF385" s="309"/>
      <c r="FG385" s="311"/>
      <c r="FH385" s="307"/>
      <c r="FI385" s="308"/>
      <c r="FJ385" s="309"/>
      <c r="FK385" s="309"/>
      <c r="FL385" s="310"/>
      <c r="FM385" s="310"/>
      <c r="FN385" s="309"/>
      <c r="FO385" s="311"/>
      <c r="FP385" s="307"/>
      <c r="FQ385" s="308"/>
      <c r="FR385" s="309"/>
      <c r="FS385" s="309"/>
      <c r="FT385" s="310"/>
      <c r="FU385" s="310"/>
      <c r="FV385" s="309"/>
      <c r="FW385" s="311"/>
      <c r="FX385" s="307"/>
      <c r="FY385" s="308"/>
      <c r="FZ385" s="309"/>
      <c r="GA385" s="309"/>
      <c r="GB385" s="310"/>
      <c r="GC385" s="310"/>
      <c r="GD385" s="309"/>
      <c r="GE385" s="311"/>
      <c r="GF385" s="307"/>
      <c r="GG385" s="308"/>
      <c r="GH385" s="309"/>
      <c r="GI385" s="309"/>
      <c r="GJ385" s="310"/>
      <c r="GK385" s="310"/>
      <c r="GL385" s="309"/>
      <c r="GM385" s="311"/>
      <c r="GN385" s="307"/>
      <c r="GO385" s="308"/>
      <c r="GP385" s="309"/>
      <c r="GQ385" s="309"/>
      <c r="GR385" s="310"/>
      <c r="GS385" s="310"/>
      <c r="GT385" s="309"/>
      <c r="GU385" s="311"/>
      <c r="GV385" s="307"/>
      <c r="GW385" s="308"/>
      <c r="GX385" s="309"/>
      <c r="GY385" s="309"/>
      <c r="GZ385" s="310"/>
      <c r="HA385" s="310"/>
      <c r="HB385" s="309"/>
      <c r="HC385" s="311"/>
      <c r="HD385" s="307"/>
      <c r="HE385" s="308"/>
      <c r="HF385" s="309"/>
      <c r="HG385" s="309"/>
      <c r="HH385" s="310"/>
      <c r="HI385" s="310"/>
      <c r="HJ385" s="309"/>
      <c r="HK385" s="311"/>
      <c r="HL385" s="307"/>
      <c r="HM385" s="308"/>
      <c r="HN385" s="309"/>
      <c r="HO385" s="309"/>
      <c r="HP385" s="310"/>
      <c r="HQ385" s="310"/>
      <c r="HR385" s="309"/>
      <c r="HS385" s="311"/>
      <c r="HT385" s="307"/>
      <c r="HU385" s="308"/>
      <c r="HV385" s="309"/>
      <c r="HW385" s="309"/>
      <c r="HX385" s="310"/>
      <c r="HY385" s="310"/>
      <c r="HZ385" s="309"/>
      <c r="IA385" s="311"/>
      <c r="IB385" s="307"/>
      <c r="IC385" s="308"/>
      <c r="ID385" s="309"/>
      <c r="IE385" s="309"/>
      <c r="IF385" s="310"/>
      <c r="IG385" s="310"/>
      <c r="IH385" s="309"/>
      <c r="II385" s="311"/>
      <c r="IJ385" s="307"/>
      <c r="IK385" s="308"/>
      <c r="IL385" s="309"/>
      <c r="IM385" s="309"/>
      <c r="IN385" s="310"/>
      <c r="IO385" s="310"/>
      <c r="IP385" s="309"/>
      <c r="IQ385" s="311"/>
      <c r="IR385" s="307"/>
      <c r="IS385" s="308"/>
    </row>
    <row r="386" spans="1:11" s="304" customFormat="1" ht="13.5">
      <c r="A386" s="300"/>
      <c r="B386" s="312"/>
      <c r="C386" s="312"/>
      <c r="D386" s="279"/>
      <c r="E386" s="440"/>
      <c r="F386" s="441"/>
      <c r="G386" s="348"/>
      <c r="H386" s="439"/>
      <c r="J386" s="396"/>
      <c r="K386" s="396"/>
    </row>
    <row r="387" spans="1:11" s="304" customFormat="1" ht="13.5">
      <c r="A387" s="300"/>
      <c r="B387" s="312"/>
      <c r="C387" s="312"/>
      <c r="D387" s="279"/>
      <c r="E387" s="440"/>
      <c r="F387" s="441"/>
      <c r="G387" s="348"/>
      <c r="H387" s="439"/>
      <c r="J387" s="396"/>
      <c r="K387" s="396"/>
    </row>
    <row r="388" spans="1:11" s="304" customFormat="1" ht="13.5">
      <c r="A388" s="300"/>
      <c r="B388" s="312"/>
      <c r="C388" s="312"/>
      <c r="D388" s="279"/>
      <c r="E388" s="440"/>
      <c r="F388" s="441"/>
      <c r="G388" s="348"/>
      <c r="H388" s="439"/>
      <c r="J388" s="396"/>
      <c r="K388" s="396"/>
    </row>
    <row r="389" spans="1:255" ht="27" customHeight="1">
      <c r="A389" s="334"/>
      <c r="B389" s="342"/>
      <c r="C389" s="417"/>
      <c r="D389" s="417"/>
      <c r="E389" s="417"/>
      <c r="F389" s="417"/>
      <c r="G389" s="417"/>
      <c r="H389" s="417"/>
      <c r="I389" s="344"/>
      <c r="J389" s="334"/>
      <c r="K389" s="335"/>
      <c r="L389" s="345"/>
      <c r="M389" s="346"/>
      <c r="N389" s="338"/>
      <c r="O389" s="347"/>
      <c r="P389" s="345"/>
      <c r="Q389" s="345"/>
      <c r="R389" s="340"/>
      <c r="S389" s="340"/>
      <c r="T389" s="345"/>
      <c r="U389" s="346"/>
      <c r="V389" s="338"/>
      <c r="W389" s="347"/>
      <c r="X389" s="345"/>
      <c r="Y389" s="345"/>
      <c r="Z389" s="340"/>
      <c r="AA389" s="340"/>
      <c r="AB389" s="345"/>
      <c r="AC389" s="346"/>
      <c r="AD389" s="338"/>
      <c r="AE389" s="347"/>
      <c r="AF389" s="345"/>
      <c r="AG389" s="345"/>
      <c r="AH389" s="340"/>
      <c r="AI389" s="340"/>
      <c r="AJ389" s="345"/>
      <c r="AK389" s="346"/>
      <c r="AL389" s="338"/>
      <c r="AM389" s="347"/>
      <c r="AN389" s="345"/>
      <c r="AO389" s="345"/>
      <c r="AP389" s="340"/>
      <c r="AQ389" s="340"/>
      <c r="AR389" s="345"/>
      <c r="AS389" s="346"/>
      <c r="AT389" s="338"/>
      <c r="AU389" s="347"/>
      <c r="AV389" s="345"/>
      <c r="AW389" s="345"/>
      <c r="AX389" s="340"/>
      <c r="AY389" s="340"/>
      <c r="AZ389" s="345"/>
      <c r="BA389" s="346"/>
      <c r="BB389" s="338"/>
      <c r="BC389" s="347"/>
      <c r="BD389" s="345"/>
      <c r="BE389" s="345"/>
      <c r="BF389" s="340"/>
      <c r="BG389" s="340"/>
      <c r="BH389" s="345"/>
      <c r="BI389" s="346"/>
      <c r="BJ389" s="338"/>
      <c r="BK389" s="347"/>
      <c r="BL389" s="345"/>
      <c r="BM389" s="345"/>
      <c r="BN389" s="340"/>
      <c r="BO389" s="340"/>
      <c r="BP389" s="345"/>
      <c r="BQ389" s="346"/>
      <c r="BR389" s="338"/>
      <c r="BS389" s="347"/>
      <c r="BT389" s="345"/>
      <c r="BU389" s="345"/>
      <c r="BV389" s="340"/>
      <c r="BW389" s="340"/>
      <c r="BX389" s="345"/>
      <c r="BY389" s="346"/>
      <c r="BZ389" s="338"/>
      <c r="CA389" s="347"/>
      <c r="CB389" s="345"/>
      <c r="CC389" s="345"/>
      <c r="CD389" s="340"/>
      <c r="CE389" s="340"/>
      <c r="CF389" s="345"/>
      <c r="CG389" s="346"/>
      <c r="CH389" s="338"/>
      <c r="CI389" s="347"/>
      <c r="CJ389" s="345"/>
      <c r="CK389" s="345"/>
      <c r="CL389" s="340"/>
      <c r="CM389" s="340"/>
      <c r="CN389" s="345"/>
      <c r="CO389" s="346"/>
      <c r="CP389" s="338"/>
      <c r="CQ389" s="347"/>
      <c r="CR389" s="345"/>
      <c r="CS389" s="345"/>
      <c r="CT389" s="340"/>
      <c r="CU389" s="340"/>
      <c r="CV389" s="345"/>
      <c r="CW389" s="346"/>
      <c r="CX389" s="338"/>
      <c r="CY389" s="347"/>
      <c r="CZ389" s="345"/>
      <c r="DA389" s="345"/>
      <c r="DB389" s="340"/>
      <c r="DC389" s="340"/>
      <c r="DD389" s="345"/>
      <c r="DE389" s="346"/>
      <c r="DF389" s="338"/>
      <c r="DG389" s="347"/>
      <c r="DH389" s="345"/>
      <c r="DI389" s="345"/>
      <c r="DJ389" s="340"/>
      <c r="DK389" s="340"/>
      <c r="DL389" s="345"/>
      <c r="DM389" s="346"/>
      <c r="DN389" s="338"/>
      <c r="DO389" s="347"/>
      <c r="DP389" s="345"/>
      <c r="DQ389" s="345"/>
      <c r="DR389" s="340"/>
      <c r="DS389" s="340"/>
      <c r="DT389" s="345"/>
      <c r="DU389" s="346"/>
      <c r="DV389" s="338"/>
      <c r="DW389" s="347"/>
      <c r="DX389" s="345"/>
      <c r="DY389" s="345"/>
      <c r="DZ389" s="340"/>
      <c r="EA389" s="340"/>
      <c r="EB389" s="345"/>
      <c r="EC389" s="346"/>
      <c r="ED389" s="338"/>
      <c r="EE389" s="347"/>
      <c r="EF389" s="345"/>
      <c r="EG389" s="345"/>
      <c r="EH389" s="340"/>
      <c r="EI389" s="340"/>
      <c r="EJ389" s="345"/>
      <c r="EK389" s="346"/>
      <c r="EL389" s="338"/>
      <c r="EM389" s="347"/>
      <c r="EN389" s="345"/>
      <c r="EO389" s="345"/>
      <c r="EP389" s="340"/>
      <c r="EQ389" s="340"/>
      <c r="ER389" s="345"/>
      <c r="ES389" s="346"/>
      <c r="ET389" s="338"/>
      <c r="EU389" s="347"/>
      <c r="EV389" s="345"/>
      <c r="EW389" s="345"/>
      <c r="EX389" s="340"/>
      <c r="EY389" s="340"/>
      <c r="EZ389" s="345"/>
      <c r="FA389" s="346"/>
      <c r="FB389" s="338"/>
      <c r="FC389" s="347"/>
      <c r="FD389" s="345"/>
      <c r="FE389" s="345"/>
      <c r="FF389" s="340"/>
      <c r="FG389" s="340"/>
      <c r="FH389" s="345"/>
      <c r="FI389" s="346"/>
      <c r="FJ389" s="338"/>
      <c r="FK389" s="347"/>
      <c r="FL389" s="345"/>
      <c r="FM389" s="345"/>
      <c r="FN389" s="340"/>
      <c r="FO389" s="340"/>
      <c r="FP389" s="345"/>
      <c r="FQ389" s="346"/>
      <c r="FR389" s="338"/>
      <c r="FS389" s="347"/>
      <c r="FT389" s="345"/>
      <c r="FU389" s="345"/>
      <c r="FV389" s="340"/>
      <c r="FW389" s="340"/>
      <c r="FX389" s="345"/>
      <c r="FY389" s="346"/>
      <c r="FZ389" s="338"/>
      <c r="GA389" s="347"/>
      <c r="GB389" s="345"/>
      <c r="GC389" s="345"/>
      <c r="GD389" s="340"/>
      <c r="GE389" s="340"/>
      <c r="GF389" s="345"/>
      <c r="GG389" s="346"/>
      <c r="GH389" s="338"/>
      <c r="GI389" s="347"/>
      <c r="GJ389" s="345"/>
      <c r="GK389" s="345"/>
      <c r="GL389" s="340"/>
      <c r="GM389" s="340"/>
      <c r="GN389" s="345"/>
      <c r="GO389" s="346"/>
      <c r="GP389" s="338"/>
      <c r="GQ389" s="347"/>
      <c r="GR389" s="345"/>
      <c r="GS389" s="345"/>
      <c r="GT389" s="340"/>
      <c r="GU389" s="340"/>
      <c r="GV389" s="345"/>
      <c r="GW389" s="346"/>
      <c r="GX389" s="338"/>
      <c r="GY389" s="347"/>
      <c r="GZ389" s="345"/>
      <c r="HA389" s="345"/>
      <c r="HB389" s="340"/>
      <c r="HC389" s="340"/>
      <c r="HD389" s="345"/>
      <c r="HE389" s="346"/>
      <c r="HF389" s="338"/>
      <c r="HG389" s="347"/>
      <c r="HH389" s="345"/>
      <c r="HI389" s="345"/>
      <c r="HJ389" s="340"/>
      <c r="HK389" s="340"/>
      <c r="HL389" s="345"/>
      <c r="HM389" s="346"/>
      <c r="HN389" s="338"/>
      <c r="HO389" s="347"/>
      <c r="HP389" s="345"/>
      <c r="HQ389" s="345"/>
      <c r="HR389" s="340"/>
      <c r="HS389" s="340"/>
      <c r="HT389" s="345"/>
      <c r="HU389" s="346"/>
      <c r="HV389" s="338"/>
      <c r="HW389" s="347"/>
      <c r="HX389" s="345"/>
      <c r="HY389" s="345"/>
      <c r="HZ389" s="340"/>
      <c r="IA389" s="340"/>
      <c r="IB389" s="345"/>
      <c r="IC389" s="346"/>
      <c r="ID389" s="338"/>
      <c r="IE389" s="347"/>
      <c r="IF389" s="345"/>
      <c r="IG389" s="345"/>
      <c r="IH389" s="340"/>
      <c r="II389" s="340"/>
      <c r="IJ389" s="345"/>
      <c r="IK389" s="346"/>
      <c r="IL389" s="338"/>
      <c r="IM389" s="347"/>
      <c r="IN389" s="345"/>
      <c r="IO389" s="345"/>
      <c r="IP389" s="340"/>
      <c r="IQ389" s="340"/>
      <c r="IR389" s="345"/>
      <c r="IS389" s="346"/>
      <c r="IT389" s="338"/>
      <c r="IU389" s="347"/>
    </row>
    <row r="390" spans="1:255" ht="27" customHeight="1">
      <c r="A390" s="334"/>
      <c r="B390" s="342"/>
      <c r="C390" s="417"/>
      <c r="D390" s="417"/>
      <c r="E390" s="417"/>
      <c r="F390" s="417"/>
      <c r="G390" s="417"/>
      <c r="H390" s="417"/>
      <c r="I390" s="344"/>
      <c r="J390" s="334"/>
      <c r="K390" s="335"/>
      <c r="L390" s="345"/>
      <c r="M390" s="346"/>
      <c r="N390" s="338"/>
      <c r="O390" s="347"/>
      <c r="P390" s="345"/>
      <c r="Q390" s="345"/>
      <c r="R390" s="340"/>
      <c r="S390" s="340"/>
      <c r="T390" s="345"/>
      <c r="U390" s="346"/>
      <c r="V390" s="338"/>
      <c r="W390" s="347"/>
      <c r="X390" s="345"/>
      <c r="Y390" s="345"/>
      <c r="Z390" s="340"/>
      <c r="AA390" s="340"/>
      <c r="AB390" s="345"/>
      <c r="AC390" s="346"/>
      <c r="AD390" s="338"/>
      <c r="AE390" s="347"/>
      <c r="AF390" s="345"/>
      <c r="AG390" s="345"/>
      <c r="AH390" s="340"/>
      <c r="AI390" s="340"/>
      <c r="AJ390" s="345"/>
      <c r="AK390" s="346"/>
      <c r="AL390" s="338"/>
      <c r="AM390" s="347"/>
      <c r="AN390" s="345"/>
      <c r="AO390" s="345"/>
      <c r="AP390" s="340"/>
      <c r="AQ390" s="340"/>
      <c r="AR390" s="345"/>
      <c r="AS390" s="346"/>
      <c r="AT390" s="338"/>
      <c r="AU390" s="347"/>
      <c r="AV390" s="345"/>
      <c r="AW390" s="345"/>
      <c r="AX390" s="340"/>
      <c r="AY390" s="340"/>
      <c r="AZ390" s="345"/>
      <c r="BA390" s="346"/>
      <c r="BB390" s="338"/>
      <c r="BC390" s="347"/>
      <c r="BD390" s="345"/>
      <c r="BE390" s="345"/>
      <c r="BF390" s="340"/>
      <c r="BG390" s="340"/>
      <c r="BH390" s="345"/>
      <c r="BI390" s="346"/>
      <c r="BJ390" s="338"/>
      <c r="BK390" s="347"/>
      <c r="BL390" s="345"/>
      <c r="BM390" s="345"/>
      <c r="BN390" s="340"/>
      <c r="BO390" s="340"/>
      <c r="BP390" s="345"/>
      <c r="BQ390" s="346"/>
      <c r="BR390" s="338"/>
      <c r="BS390" s="347"/>
      <c r="BT390" s="345"/>
      <c r="BU390" s="345"/>
      <c r="BV390" s="340"/>
      <c r="BW390" s="340"/>
      <c r="BX390" s="345"/>
      <c r="BY390" s="346"/>
      <c r="BZ390" s="338"/>
      <c r="CA390" s="347"/>
      <c r="CB390" s="345"/>
      <c r="CC390" s="345"/>
      <c r="CD390" s="340"/>
      <c r="CE390" s="340"/>
      <c r="CF390" s="345"/>
      <c r="CG390" s="346"/>
      <c r="CH390" s="338"/>
      <c r="CI390" s="347"/>
      <c r="CJ390" s="345"/>
      <c r="CK390" s="345"/>
      <c r="CL390" s="340"/>
      <c r="CM390" s="340"/>
      <c r="CN390" s="345"/>
      <c r="CO390" s="346"/>
      <c r="CP390" s="338"/>
      <c r="CQ390" s="347"/>
      <c r="CR390" s="345"/>
      <c r="CS390" s="345"/>
      <c r="CT390" s="340"/>
      <c r="CU390" s="340"/>
      <c r="CV390" s="345"/>
      <c r="CW390" s="346"/>
      <c r="CX390" s="338"/>
      <c r="CY390" s="347"/>
      <c r="CZ390" s="345"/>
      <c r="DA390" s="345"/>
      <c r="DB390" s="340"/>
      <c r="DC390" s="340"/>
      <c r="DD390" s="345"/>
      <c r="DE390" s="346"/>
      <c r="DF390" s="338"/>
      <c r="DG390" s="347"/>
      <c r="DH390" s="345"/>
      <c r="DI390" s="345"/>
      <c r="DJ390" s="340"/>
      <c r="DK390" s="340"/>
      <c r="DL390" s="345"/>
      <c r="DM390" s="346"/>
      <c r="DN390" s="338"/>
      <c r="DO390" s="347"/>
      <c r="DP390" s="345"/>
      <c r="DQ390" s="345"/>
      <c r="DR390" s="340"/>
      <c r="DS390" s="340"/>
      <c r="DT390" s="345"/>
      <c r="DU390" s="346"/>
      <c r="DV390" s="338"/>
      <c r="DW390" s="347"/>
      <c r="DX390" s="345"/>
      <c r="DY390" s="345"/>
      <c r="DZ390" s="340"/>
      <c r="EA390" s="340"/>
      <c r="EB390" s="345"/>
      <c r="EC390" s="346"/>
      <c r="ED390" s="338"/>
      <c r="EE390" s="347"/>
      <c r="EF390" s="345"/>
      <c r="EG390" s="345"/>
      <c r="EH390" s="340"/>
      <c r="EI390" s="340"/>
      <c r="EJ390" s="345"/>
      <c r="EK390" s="346"/>
      <c r="EL390" s="338"/>
      <c r="EM390" s="347"/>
      <c r="EN390" s="345"/>
      <c r="EO390" s="345"/>
      <c r="EP390" s="340"/>
      <c r="EQ390" s="340"/>
      <c r="ER390" s="345"/>
      <c r="ES390" s="346"/>
      <c r="ET390" s="338"/>
      <c r="EU390" s="347"/>
      <c r="EV390" s="345"/>
      <c r="EW390" s="345"/>
      <c r="EX390" s="340"/>
      <c r="EY390" s="340"/>
      <c r="EZ390" s="345"/>
      <c r="FA390" s="346"/>
      <c r="FB390" s="338"/>
      <c r="FC390" s="347"/>
      <c r="FD390" s="345"/>
      <c r="FE390" s="345"/>
      <c r="FF390" s="340"/>
      <c r="FG390" s="340"/>
      <c r="FH390" s="345"/>
      <c r="FI390" s="346"/>
      <c r="FJ390" s="338"/>
      <c r="FK390" s="347"/>
      <c r="FL390" s="345"/>
      <c r="FM390" s="345"/>
      <c r="FN390" s="340"/>
      <c r="FO390" s="340"/>
      <c r="FP390" s="345"/>
      <c r="FQ390" s="346"/>
      <c r="FR390" s="338"/>
      <c r="FS390" s="347"/>
      <c r="FT390" s="345"/>
      <c r="FU390" s="345"/>
      <c r="FV390" s="340"/>
      <c r="FW390" s="340"/>
      <c r="FX390" s="345"/>
      <c r="FY390" s="346"/>
      <c r="FZ390" s="338"/>
      <c r="GA390" s="347"/>
      <c r="GB390" s="345"/>
      <c r="GC390" s="345"/>
      <c r="GD390" s="340"/>
      <c r="GE390" s="340"/>
      <c r="GF390" s="345"/>
      <c r="GG390" s="346"/>
      <c r="GH390" s="338"/>
      <c r="GI390" s="347"/>
      <c r="GJ390" s="345"/>
      <c r="GK390" s="345"/>
      <c r="GL390" s="340"/>
      <c r="GM390" s="340"/>
      <c r="GN390" s="345"/>
      <c r="GO390" s="346"/>
      <c r="GP390" s="338"/>
      <c r="GQ390" s="347"/>
      <c r="GR390" s="345"/>
      <c r="GS390" s="345"/>
      <c r="GT390" s="340"/>
      <c r="GU390" s="340"/>
      <c r="GV390" s="345"/>
      <c r="GW390" s="346"/>
      <c r="GX390" s="338"/>
      <c r="GY390" s="347"/>
      <c r="GZ390" s="345"/>
      <c r="HA390" s="345"/>
      <c r="HB390" s="340"/>
      <c r="HC390" s="340"/>
      <c r="HD390" s="345"/>
      <c r="HE390" s="346"/>
      <c r="HF390" s="338"/>
      <c r="HG390" s="347"/>
      <c r="HH390" s="345"/>
      <c r="HI390" s="345"/>
      <c r="HJ390" s="340"/>
      <c r="HK390" s="340"/>
      <c r="HL390" s="345"/>
      <c r="HM390" s="346"/>
      <c r="HN390" s="338"/>
      <c r="HO390" s="347"/>
      <c r="HP390" s="345"/>
      <c r="HQ390" s="345"/>
      <c r="HR390" s="340"/>
      <c r="HS390" s="340"/>
      <c r="HT390" s="345"/>
      <c r="HU390" s="346"/>
      <c r="HV390" s="338"/>
      <c r="HW390" s="347"/>
      <c r="HX390" s="345"/>
      <c r="HY390" s="345"/>
      <c r="HZ390" s="340"/>
      <c r="IA390" s="340"/>
      <c r="IB390" s="345"/>
      <c r="IC390" s="346"/>
      <c r="ID390" s="338"/>
      <c r="IE390" s="347"/>
      <c r="IF390" s="345"/>
      <c r="IG390" s="345"/>
      <c r="IH390" s="340"/>
      <c r="II390" s="340"/>
      <c r="IJ390" s="345"/>
      <c r="IK390" s="346"/>
      <c r="IL390" s="338"/>
      <c r="IM390" s="347"/>
      <c r="IN390" s="345"/>
      <c r="IO390" s="345"/>
      <c r="IP390" s="340"/>
      <c r="IQ390" s="340"/>
      <c r="IR390" s="345"/>
      <c r="IS390" s="346"/>
      <c r="IT390" s="338"/>
      <c r="IU390" s="347"/>
    </row>
    <row r="391" spans="1:253" s="306" customFormat="1" ht="13.5">
      <c r="A391" s="300"/>
      <c r="B391" s="433" t="s">
        <v>405</v>
      </c>
      <c r="C391" s="312"/>
      <c r="D391" s="279"/>
      <c r="E391" s="323"/>
      <c r="F391" s="442" t="s">
        <v>684</v>
      </c>
      <c r="G391" s="325"/>
      <c r="H391" s="326"/>
      <c r="I391" s="310"/>
      <c r="J391" s="327"/>
      <c r="K391" s="443" t="s">
        <v>685</v>
      </c>
      <c r="L391" s="307"/>
      <c r="M391" s="308"/>
      <c r="N391" s="309"/>
      <c r="O391" s="309"/>
      <c r="P391" s="310"/>
      <c r="Q391" s="310"/>
      <c r="R391" s="309"/>
      <c r="S391" s="311"/>
      <c r="T391" s="307"/>
      <c r="U391" s="308"/>
      <c r="V391" s="309"/>
      <c r="W391" s="309"/>
      <c r="X391" s="310"/>
      <c r="Y391" s="310"/>
      <c r="Z391" s="309"/>
      <c r="AA391" s="311"/>
      <c r="AB391" s="307"/>
      <c r="AC391" s="308"/>
      <c r="AD391" s="309"/>
      <c r="AE391" s="309"/>
      <c r="AF391" s="310"/>
      <c r="AG391" s="310"/>
      <c r="AH391" s="309"/>
      <c r="AI391" s="311"/>
      <c r="AJ391" s="307"/>
      <c r="AK391" s="308"/>
      <c r="AL391" s="309"/>
      <c r="AM391" s="309"/>
      <c r="AN391" s="310"/>
      <c r="AO391" s="310"/>
      <c r="AP391" s="309"/>
      <c r="AQ391" s="311"/>
      <c r="AR391" s="307"/>
      <c r="AS391" s="308"/>
      <c r="AT391" s="309"/>
      <c r="AU391" s="309"/>
      <c r="AV391" s="310"/>
      <c r="AW391" s="310"/>
      <c r="AX391" s="309"/>
      <c r="AY391" s="311"/>
      <c r="AZ391" s="307"/>
      <c r="BA391" s="308"/>
      <c r="BB391" s="309"/>
      <c r="BC391" s="309"/>
      <c r="BD391" s="310"/>
      <c r="BE391" s="310"/>
      <c r="BF391" s="309"/>
      <c r="BG391" s="311"/>
      <c r="BH391" s="307"/>
      <c r="BI391" s="308"/>
      <c r="BJ391" s="309"/>
      <c r="BK391" s="309"/>
      <c r="BL391" s="310"/>
      <c r="BM391" s="310"/>
      <c r="BN391" s="309"/>
      <c r="BO391" s="311"/>
      <c r="BP391" s="307"/>
      <c r="BQ391" s="308"/>
      <c r="BR391" s="309"/>
      <c r="BS391" s="309"/>
      <c r="BT391" s="310"/>
      <c r="BU391" s="310"/>
      <c r="BV391" s="309"/>
      <c r="BW391" s="311"/>
      <c r="BX391" s="307"/>
      <c r="BY391" s="308"/>
      <c r="BZ391" s="309"/>
      <c r="CA391" s="309"/>
      <c r="CB391" s="310"/>
      <c r="CC391" s="310"/>
      <c r="CD391" s="309"/>
      <c r="CE391" s="311"/>
      <c r="CF391" s="307"/>
      <c r="CG391" s="308"/>
      <c r="CH391" s="309"/>
      <c r="CI391" s="309"/>
      <c r="CJ391" s="310"/>
      <c r="CK391" s="310"/>
      <c r="CL391" s="309"/>
      <c r="CM391" s="311"/>
      <c r="CN391" s="307"/>
      <c r="CO391" s="308"/>
      <c r="CP391" s="309"/>
      <c r="CQ391" s="309"/>
      <c r="CR391" s="310"/>
      <c r="CS391" s="310"/>
      <c r="CT391" s="309"/>
      <c r="CU391" s="311"/>
      <c r="CV391" s="307"/>
      <c r="CW391" s="308"/>
      <c r="CX391" s="309"/>
      <c r="CY391" s="309"/>
      <c r="CZ391" s="310"/>
      <c r="DA391" s="310"/>
      <c r="DB391" s="309"/>
      <c r="DC391" s="311"/>
      <c r="DD391" s="307"/>
      <c r="DE391" s="308"/>
      <c r="DF391" s="309"/>
      <c r="DG391" s="309"/>
      <c r="DH391" s="310"/>
      <c r="DI391" s="310"/>
      <c r="DJ391" s="309"/>
      <c r="DK391" s="311"/>
      <c r="DL391" s="307"/>
      <c r="DM391" s="308"/>
      <c r="DN391" s="309"/>
      <c r="DO391" s="309"/>
      <c r="DP391" s="310"/>
      <c r="DQ391" s="310"/>
      <c r="DR391" s="309"/>
      <c r="DS391" s="311"/>
      <c r="DT391" s="307"/>
      <c r="DU391" s="308"/>
      <c r="DV391" s="309"/>
      <c r="DW391" s="309"/>
      <c r="DX391" s="310"/>
      <c r="DY391" s="310"/>
      <c r="DZ391" s="309"/>
      <c r="EA391" s="311"/>
      <c r="EB391" s="307"/>
      <c r="EC391" s="308"/>
      <c r="ED391" s="309"/>
      <c r="EE391" s="309"/>
      <c r="EF391" s="310"/>
      <c r="EG391" s="310"/>
      <c r="EH391" s="309"/>
      <c r="EI391" s="311"/>
      <c r="EJ391" s="307"/>
      <c r="EK391" s="308"/>
      <c r="EL391" s="309"/>
      <c r="EM391" s="309"/>
      <c r="EN391" s="310"/>
      <c r="EO391" s="310"/>
      <c r="EP391" s="309"/>
      <c r="EQ391" s="311"/>
      <c r="ER391" s="307"/>
      <c r="ES391" s="308"/>
      <c r="ET391" s="309"/>
      <c r="EU391" s="309"/>
      <c r="EV391" s="310"/>
      <c r="EW391" s="310"/>
      <c r="EX391" s="309"/>
      <c r="EY391" s="311"/>
      <c r="EZ391" s="307"/>
      <c r="FA391" s="308"/>
      <c r="FB391" s="309"/>
      <c r="FC391" s="309"/>
      <c r="FD391" s="310"/>
      <c r="FE391" s="310"/>
      <c r="FF391" s="309"/>
      <c r="FG391" s="311"/>
      <c r="FH391" s="307"/>
      <c r="FI391" s="308"/>
      <c r="FJ391" s="309"/>
      <c r="FK391" s="309"/>
      <c r="FL391" s="310"/>
      <c r="FM391" s="310"/>
      <c r="FN391" s="309"/>
      <c r="FO391" s="311"/>
      <c r="FP391" s="307"/>
      <c r="FQ391" s="308"/>
      <c r="FR391" s="309"/>
      <c r="FS391" s="309"/>
      <c r="FT391" s="310"/>
      <c r="FU391" s="310"/>
      <c r="FV391" s="309"/>
      <c r="FW391" s="311"/>
      <c r="FX391" s="307"/>
      <c r="FY391" s="308"/>
      <c r="FZ391" s="309"/>
      <c r="GA391" s="309"/>
      <c r="GB391" s="310"/>
      <c r="GC391" s="310"/>
      <c r="GD391" s="309"/>
      <c r="GE391" s="311"/>
      <c r="GF391" s="307"/>
      <c r="GG391" s="308"/>
      <c r="GH391" s="309"/>
      <c r="GI391" s="309"/>
      <c r="GJ391" s="310"/>
      <c r="GK391" s="310"/>
      <c r="GL391" s="309"/>
      <c r="GM391" s="311"/>
      <c r="GN391" s="307"/>
      <c r="GO391" s="308"/>
      <c r="GP391" s="309"/>
      <c r="GQ391" s="309"/>
      <c r="GR391" s="310"/>
      <c r="GS391" s="310"/>
      <c r="GT391" s="309"/>
      <c r="GU391" s="311"/>
      <c r="GV391" s="307"/>
      <c r="GW391" s="308"/>
      <c r="GX391" s="309"/>
      <c r="GY391" s="309"/>
      <c r="GZ391" s="310"/>
      <c r="HA391" s="310"/>
      <c r="HB391" s="309"/>
      <c r="HC391" s="311"/>
      <c r="HD391" s="307"/>
      <c r="HE391" s="308"/>
      <c r="HF391" s="309"/>
      <c r="HG391" s="309"/>
      <c r="HH391" s="310"/>
      <c r="HI391" s="310"/>
      <c r="HJ391" s="309"/>
      <c r="HK391" s="311"/>
      <c r="HL391" s="307"/>
      <c r="HM391" s="308"/>
      <c r="HN391" s="309"/>
      <c r="HO391" s="309"/>
      <c r="HP391" s="310"/>
      <c r="HQ391" s="310"/>
      <c r="HR391" s="309"/>
      <c r="HS391" s="311"/>
      <c r="HT391" s="307"/>
      <c r="HU391" s="308"/>
      <c r="HV391" s="309"/>
      <c r="HW391" s="309"/>
      <c r="HX391" s="310"/>
      <c r="HY391" s="310"/>
      <c r="HZ391" s="309"/>
      <c r="IA391" s="311"/>
      <c r="IB391" s="307"/>
      <c r="IC391" s="308"/>
      <c r="ID391" s="309"/>
      <c r="IE391" s="309"/>
      <c r="IF391" s="310"/>
      <c r="IG391" s="310"/>
      <c r="IH391" s="309"/>
      <c r="II391" s="311"/>
      <c r="IJ391" s="307"/>
      <c r="IK391" s="308"/>
      <c r="IL391" s="309"/>
      <c r="IM391" s="309"/>
      <c r="IN391" s="310"/>
      <c r="IO391" s="310"/>
      <c r="IP391" s="309"/>
      <c r="IQ391" s="311"/>
      <c r="IR391" s="307"/>
      <c r="IS391" s="308"/>
    </row>
    <row r="392" spans="1:253" s="306" customFormat="1" ht="13.5">
      <c r="A392" s="300"/>
      <c r="B392" s="433"/>
      <c r="C392" s="312"/>
      <c r="D392" s="279"/>
      <c r="E392" s="323"/>
      <c r="G392" s="325"/>
      <c r="H392" s="326"/>
      <c r="I392" s="310"/>
      <c r="J392" s="327"/>
      <c r="L392" s="307"/>
      <c r="M392" s="308"/>
      <c r="N392" s="309"/>
      <c r="O392" s="309"/>
      <c r="P392" s="310"/>
      <c r="Q392" s="310"/>
      <c r="R392" s="309"/>
      <c r="S392" s="311"/>
      <c r="T392" s="307"/>
      <c r="U392" s="308"/>
      <c r="V392" s="309"/>
      <c r="W392" s="309"/>
      <c r="X392" s="310"/>
      <c r="Y392" s="310"/>
      <c r="Z392" s="309"/>
      <c r="AA392" s="311"/>
      <c r="AB392" s="307"/>
      <c r="AC392" s="308"/>
      <c r="AD392" s="309"/>
      <c r="AE392" s="309"/>
      <c r="AF392" s="310"/>
      <c r="AG392" s="310"/>
      <c r="AH392" s="309"/>
      <c r="AI392" s="311"/>
      <c r="AJ392" s="307"/>
      <c r="AK392" s="308"/>
      <c r="AL392" s="309"/>
      <c r="AM392" s="309"/>
      <c r="AN392" s="310"/>
      <c r="AO392" s="310"/>
      <c r="AP392" s="309"/>
      <c r="AQ392" s="311"/>
      <c r="AR392" s="307"/>
      <c r="AS392" s="308"/>
      <c r="AT392" s="309"/>
      <c r="AU392" s="309"/>
      <c r="AV392" s="310"/>
      <c r="AW392" s="310"/>
      <c r="AX392" s="309"/>
      <c r="AY392" s="311"/>
      <c r="AZ392" s="307"/>
      <c r="BA392" s="308"/>
      <c r="BB392" s="309"/>
      <c r="BC392" s="309"/>
      <c r="BD392" s="310"/>
      <c r="BE392" s="310"/>
      <c r="BF392" s="309"/>
      <c r="BG392" s="311"/>
      <c r="BH392" s="307"/>
      <c r="BI392" s="308"/>
      <c r="BJ392" s="309"/>
      <c r="BK392" s="309"/>
      <c r="BL392" s="310"/>
      <c r="BM392" s="310"/>
      <c r="BN392" s="309"/>
      <c r="BO392" s="311"/>
      <c r="BP392" s="307"/>
      <c r="BQ392" s="308"/>
      <c r="BR392" s="309"/>
      <c r="BS392" s="309"/>
      <c r="BT392" s="310"/>
      <c r="BU392" s="310"/>
      <c r="BV392" s="309"/>
      <c r="BW392" s="311"/>
      <c r="BX392" s="307"/>
      <c r="BY392" s="308"/>
      <c r="BZ392" s="309"/>
      <c r="CA392" s="309"/>
      <c r="CB392" s="310"/>
      <c r="CC392" s="310"/>
      <c r="CD392" s="309"/>
      <c r="CE392" s="311"/>
      <c r="CF392" s="307"/>
      <c r="CG392" s="308"/>
      <c r="CH392" s="309"/>
      <c r="CI392" s="309"/>
      <c r="CJ392" s="310"/>
      <c r="CK392" s="310"/>
      <c r="CL392" s="309"/>
      <c r="CM392" s="311"/>
      <c r="CN392" s="307"/>
      <c r="CO392" s="308"/>
      <c r="CP392" s="309"/>
      <c r="CQ392" s="309"/>
      <c r="CR392" s="310"/>
      <c r="CS392" s="310"/>
      <c r="CT392" s="309"/>
      <c r="CU392" s="311"/>
      <c r="CV392" s="307"/>
      <c r="CW392" s="308"/>
      <c r="CX392" s="309"/>
      <c r="CY392" s="309"/>
      <c r="CZ392" s="310"/>
      <c r="DA392" s="310"/>
      <c r="DB392" s="309"/>
      <c r="DC392" s="311"/>
      <c r="DD392" s="307"/>
      <c r="DE392" s="308"/>
      <c r="DF392" s="309"/>
      <c r="DG392" s="309"/>
      <c r="DH392" s="310"/>
      <c r="DI392" s="310"/>
      <c r="DJ392" s="309"/>
      <c r="DK392" s="311"/>
      <c r="DL392" s="307"/>
      <c r="DM392" s="308"/>
      <c r="DN392" s="309"/>
      <c r="DO392" s="309"/>
      <c r="DP392" s="310"/>
      <c r="DQ392" s="310"/>
      <c r="DR392" s="309"/>
      <c r="DS392" s="311"/>
      <c r="DT392" s="307"/>
      <c r="DU392" s="308"/>
      <c r="DV392" s="309"/>
      <c r="DW392" s="309"/>
      <c r="DX392" s="310"/>
      <c r="DY392" s="310"/>
      <c r="DZ392" s="309"/>
      <c r="EA392" s="311"/>
      <c r="EB392" s="307"/>
      <c r="EC392" s="308"/>
      <c r="ED392" s="309"/>
      <c r="EE392" s="309"/>
      <c r="EF392" s="310"/>
      <c r="EG392" s="310"/>
      <c r="EH392" s="309"/>
      <c r="EI392" s="311"/>
      <c r="EJ392" s="307"/>
      <c r="EK392" s="308"/>
      <c r="EL392" s="309"/>
      <c r="EM392" s="309"/>
      <c r="EN392" s="310"/>
      <c r="EO392" s="310"/>
      <c r="EP392" s="309"/>
      <c r="EQ392" s="311"/>
      <c r="ER392" s="307"/>
      <c r="ES392" s="308"/>
      <c r="ET392" s="309"/>
      <c r="EU392" s="309"/>
      <c r="EV392" s="310"/>
      <c r="EW392" s="310"/>
      <c r="EX392" s="309"/>
      <c r="EY392" s="311"/>
      <c r="EZ392" s="307"/>
      <c r="FA392" s="308"/>
      <c r="FB392" s="309"/>
      <c r="FC392" s="309"/>
      <c r="FD392" s="310"/>
      <c r="FE392" s="310"/>
      <c r="FF392" s="309"/>
      <c r="FG392" s="311"/>
      <c r="FH392" s="307"/>
      <c r="FI392" s="308"/>
      <c r="FJ392" s="309"/>
      <c r="FK392" s="309"/>
      <c r="FL392" s="310"/>
      <c r="FM392" s="310"/>
      <c r="FN392" s="309"/>
      <c r="FO392" s="311"/>
      <c r="FP392" s="307"/>
      <c r="FQ392" s="308"/>
      <c r="FR392" s="309"/>
      <c r="FS392" s="309"/>
      <c r="FT392" s="310"/>
      <c r="FU392" s="310"/>
      <c r="FV392" s="309"/>
      <c r="FW392" s="311"/>
      <c r="FX392" s="307"/>
      <c r="FY392" s="308"/>
      <c r="FZ392" s="309"/>
      <c r="GA392" s="309"/>
      <c r="GB392" s="310"/>
      <c r="GC392" s="310"/>
      <c r="GD392" s="309"/>
      <c r="GE392" s="311"/>
      <c r="GF392" s="307"/>
      <c r="GG392" s="308"/>
      <c r="GH392" s="309"/>
      <c r="GI392" s="309"/>
      <c r="GJ392" s="310"/>
      <c r="GK392" s="310"/>
      <c r="GL392" s="309"/>
      <c r="GM392" s="311"/>
      <c r="GN392" s="307"/>
      <c r="GO392" s="308"/>
      <c r="GP392" s="309"/>
      <c r="GQ392" s="309"/>
      <c r="GR392" s="310"/>
      <c r="GS392" s="310"/>
      <c r="GT392" s="309"/>
      <c r="GU392" s="311"/>
      <c r="GV392" s="307"/>
      <c r="GW392" s="308"/>
      <c r="GX392" s="309"/>
      <c r="GY392" s="309"/>
      <c r="GZ392" s="310"/>
      <c r="HA392" s="310"/>
      <c r="HB392" s="309"/>
      <c r="HC392" s="311"/>
      <c r="HD392" s="307"/>
      <c r="HE392" s="308"/>
      <c r="HF392" s="309"/>
      <c r="HG392" s="309"/>
      <c r="HH392" s="310"/>
      <c r="HI392" s="310"/>
      <c r="HJ392" s="309"/>
      <c r="HK392" s="311"/>
      <c r="HL392" s="307"/>
      <c r="HM392" s="308"/>
      <c r="HN392" s="309"/>
      <c r="HO392" s="309"/>
      <c r="HP392" s="310"/>
      <c r="HQ392" s="310"/>
      <c r="HR392" s="309"/>
      <c r="HS392" s="311"/>
      <c r="HT392" s="307"/>
      <c r="HU392" s="308"/>
      <c r="HV392" s="309"/>
      <c r="HW392" s="309"/>
      <c r="HX392" s="310"/>
      <c r="HY392" s="310"/>
      <c r="HZ392" s="309"/>
      <c r="IA392" s="311"/>
      <c r="IB392" s="307"/>
      <c r="IC392" s="308"/>
      <c r="ID392" s="309"/>
      <c r="IE392" s="309"/>
      <c r="IF392" s="310"/>
      <c r="IG392" s="310"/>
      <c r="IH392" s="309"/>
      <c r="II392" s="311"/>
      <c r="IJ392" s="307"/>
      <c r="IK392" s="308"/>
      <c r="IL392" s="309"/>
      <c r="IM392" s="309"/>
      <c r="IN392" s="310"/>
      <c r="IO392" s="310"/>
      <c r="IP392" s="309"/>
      <c r="IQ392" s="311"/>
      <c r="IR392" s="307"/>
      <c r="IS392" s="308"/>
    </row>
    <row r="393" spans="1:253" s="306" customFormat="1" ht="13.5">
      <c r="A393" s="444">
        <v>1</v>
      </c>
      <c r="B393" s="445" t="s">
        <v>686</v>
      </c>
      <c r="C393" s="312"/>
      <c r="D393" s="279"/>
      <c r="E393" s="323"/>
      <c r="F393" s="666">
        <f>F41</f>
        <v>0</v>
      </c>
      <c r="G393" s="618"/>
      <c r="H393" s="613"/>
      <c r="I393" s="614"/>
      <c r="J393" s="615"/>
      <c r="K393" s="446">
        <f>K41</f>
        <v>0</v>
      </c>
      <c r="L393" s="307"/>
      <c r="M393" s="308"/>
      <c r="N393" s="309"/>
      <c r="O393" s="309"/>
      <c r="P393" s="310"/>
      <c r="Q393" s="310"/>
      <c r="R393" s="309"/>
      <c r="S393" s="311"/>
      <c r="T393" s="307"/>
      <c r="U393" s="308"/>
      <c r="V393" s="309"/>
      <c r="W393" s="309"/>
      <c r="X393" s="310"/>
      <c r="Y393" s="310"/>
      <c r="Z393" s="309"/>
      <c r="AA393" s="311"/>
      <c r="AB393" s="307"/>
      <c r="AC393" s="308"/>
      <c r="AD393" s="309"/>
      <c r="AE393" s="309"/>
      <c r="AF393" s="310"/>
      <c r="AG393" s="310"/>
      <c r="AH393" s="309"/>
      <c r="AI393" s="311"/>
      <c r="AJ393" s="307"/>
      <c r="AK393" s="308"/>
      <c r="AL393" s="309"/>
      <c r="AM393" s="309"/>
      <c r="AN393" s="310"/>
      <c r="AO393" s="310"/>
      <c r="AP393" s="309"/>
      <c r="AQ393" s="311"/>
      <c r="AR393" s="307"/>
      <c r="AS393" s="308"/>
      <c r="AT393" s="309"/>
      <c r="AU393" s="309"/>
      <c r="AV393" s="310"/>
      <c r="AW393" s="310"/>
      <c r="AX393" s="309"/>
      <c r="AY393" s="311"/>
      <c r="AZ393" s="307"/>
      <c r="BA393" s="308"/>
      <c r="BB393" s="309"/>
      <c r="BC393" s="309"/>
      <c r="BD393" s="310"/>
      <c r="BE393" s="310"/>
      <c r="BF393" s="309"/>
      <c r="BG393" s="311"/>
      <c r="BH393" s="307"/>
      <c r="BI393" s="308"/>
      <c r="BJ393" s="309"/>
      <c r="BK393" s="309"/>
      <c r="BL393" s="310"/>
      <c r="BM393" s="310"/>
      <c r="BN393" s="309"/>
      <c r="BO393" s="311"/>
      <c r="BP393" s="307"/>
      <c r="BQ393" s="308"/>
      <c r="BR393" s="309"/>
      <c r="BS393" s="309"/>
      <c r="BT393" s="310"/>
      <c r="BU393" s="310"/>
      <c r="BV393" s="309"/>
      <c r="BW393" s="311"/>
      <c r="BX393" s="307"/>
      <c r="BY393" s="308"/>
      <c r="BZ393" s="309"/>
      <c r="CA393" s="309"/>
      <c r="CB393" s="310"/>
      <c r="CC393" s="310"/>
      <c r="CD393" s="309"/>
      <c r="CE393" s="311"/>
      <c r="CF393" s="307"/>
      <c r="CG393" s="308"/>
      <c r="CH393" s="309"/>
      <c r="CI393" s="309"/>
      <c r="CJ393" s="310"/>
      <c r="CK393" s="310"/>
      <c r="CL393" s="309"/>
      <c r="CM393" s="311"/>
      <c r="CN393" s="307"/>
      <c r="CO393" s="308"/>
      <c r="CP393" s="309"/>
      <c r="CQ393" s="309"/>
      <c r="CR393" s="310"/>
      <c r="CS393" s="310"/>
      <c r="CT393" s="309"/>
      <c r="CU393" s="311"/>
      <c r="CV393" s="307"/>
      <c r="CW393" s="308"/>
      <c r="CX393" s="309"/>
      <c r="CY393" s="309"/>
      <c r="CZ393" s="310"/>
      <c r="DA393" s="310"/>
      <c r="DB393" s="309"/>
      <c r="DC393" s="311"/>
      <c r="DD393" s="307"/>
      <c r="DE393" s="308"/>
      <c r="DF393" s="309"/>
      <c r="DG393" s="309"/>
      <c r="DH393" s="310"/>
      <c r="DI393" s="310"/>
      <c r="DJ393" s="309"/>
      <c r="DK393" s="311"/>
      <c r="DL393" s="307"/>
      <c r="DM393" s="308"/>
      <c r="DN393" s="309"/>
      <c r="DO393" s="309"/>
      <c r="DP393" s="310"/>
      <c r="DQ393" s="310"/>
      <c r="DR393" s="309"/>
      <c r="DS393" s="311"/>
      <c r="DT393" s="307"/>
      <c r="DU393" s="308"/>
      <c r="DV393" s="309"/>
      <c r="DW393" s="309"/>
      <c r="DX393" s="310"/>
      <c r="DY393" s="310"/>
      <c r="DZ393" s="309"/>
      <c r="EA393" s="311"/>
      <c r="EB393" s="307"/>
      <c r="EC393" s="308"/>
      <c r="ED393" s="309"/>
      <c r="EE393" s="309"/>
      <c r="EF393" s="310"/>
      <c r="EG393" s="310"/>
      <c r="EH393" s="309"/>
      <c r="EI393" s="311"/>
      <c r="EJ393" s="307"/>
      <c r="EK393" s="308"/>
      <c r="EL393" s="309"/>
      <c r="EM393" s="309"/>
      <c r="EN393" s="310"/>
      <c r="EO393" s="310"/>
      <c r="EP393" s="309"/>
      <c r="EQ393" s="311"/>
      <c r="ER393" s="307"/>
      <c r="ES393" s="308"/>
      <c r="ET393" s="309"/>
      <c r="EU393" s="309"/>
      <c r="EV393" s="310"/>
      <c r="EW393" s="310"/>
      <c r="EX393" s="309"/>
      <c r="EY393" s="311"/>
      <c r="EZ393" s="307"/>
      <c r="FA393" s="308"/>
      <c r="FB393" s="309"/>
      <c r="FC393" s="309"/>
      <c r="FD393" s="310"/>
      <c r="FE393" s="310"/>
      <c r="FF393" s="309"/>
      <c r="FG393" s="311"/>
      <c r="FH393" s="307"/>
      <c r="FI393" s="308"/>
      <c r="FJ393" s="309"/>
      <c r="FK393" s="309"/>
      <c r="FL393" s="310"/>
      <c r="FM393" s="310"/>
      <c r="FN393" s="309"/>
      <c r="FO393" s="311"/>
      <c r="FP393" s="307"/>
      <c r="FQ393" s="308"/>
      <c r="FR393" s="309"/>
      <c r="FS393" s="309"/>
      <c r="FT393" s="310"/>
      <c r="FU393" s="310"/>
      <c r="FV393" s="309"/>
      <c r="FW393" s="311"/>
      <c r="FX393" s="307"/>
      <c r="FY393" s="308"/>
      <c r="FZ393" s="309"/>
      <c r="GA393" s="309"/>
      <c r="GB393" s="310"/>
      <c r="GC393" s="310"/>
      <c r="GD393" s="309"/>
      <c r="GE393" s="311"/>
      <c r="GF393" s="307"/>
      <c r="GG393" s="308"/>
      <c r="GH393" s="309"/>
      <c r="GI393" s="309"/>
      <c r="GJ393" s="310"/>
      <c r="GK393" s="310"/>
      <c r="GL393" s="309"/>
      <c r="GM393" s="311"/>
      <c r="GN393" s="307"/>
      <c r="GO393" s="308"/>
      <c r="GP393" s="309"/>
      <c r="GQ393" s="309"/>
      <c r="GR393" s="310"/>
      <c r="GS393" s="310"/>
      <c r="GT393" s="309"/>
      <c r="GU393" s="311"/>
      <c r="GV393" s="307"/>
      <c r="GW393" s="308"/>
      <c r="GX393" s="309"/>
      <c r="GY393" s="309"/>
      <c r="GZ393" s="310"/>
      <c r="HA393" s="310"/>
      <c r="HB393" s="309"/>
      <c r="HC393" s="311"/>
      <c r="HD393" s="307"/>
      <c r="HE393" s="308"/>
      <c r="HF393" s="309"/>
      <c r="HG393" s="309"/>
      <c r="HH393" s="310"/>
      <c r="HI393" s="310"/>
      <c r="HJ393" s="309"/>
      <c r="HK393" s="311"/>
      <c r="HL393" s="307"/>
      <c r="HM393" s="308"/>
      <c r="HN393" s="309"/>
      <c r="HO393" s="309"/>
      <c r="HP393" s="310"/>
      <c r="HQ393" s="310"/>
      <c r="HR393" s="309"/>
      <c r="HS393" s="311"/>
      <c r="HT393" s="307"/>
      <c r="HU393" s="308"/>
      <c r="HV393" s="309"/>
      <c r="HW393" s="309"/>
      <c r="HX393" s="310"/>
      <c r="HY393" s="310"/>
      <c r="HZ393" s="309"/>
      <c r="IA393" s="311"/>
      <c r="IB393" s="307"/>
      <c r="IC393" s="308"/>
      <c r="ID393" s="309"/>
      <c r="IE393" s="309"/>
      <c r="IF393" s="310"/>
      <c r="IG393" s="310"/>
      <c r="IH393" s="309"/>
      <c r="II393" s="311"/>
      <c r="IJ393" s="307"/>
      <c r="IK393" s="308"/>
      <c r="IL393" s="309"/>
      <c r="IM393" s="309"/>
      <c r="IN393" s="310"/>
      <c r="IO393" s="310"/>
      <c r="IP393" s="309"/>
      <c r="IQ393" s="311"/>
      <c r="IR393" s="307"/>
      <c r="IS393" s="308"/>
    </row>
    <row r="394" spans="1:11" s="306" customFormat="1" ht="13.5" customHeight="1">
      <c r="A394" s="447">
        <v>2</v>
      </c>
      <c r="B394" s="448" t="s">
        <v>466</v>
      </c>
      <c r="C394" s="449"/>
      <c r="D394" s="449"/>
      <c r="E394" s="449"/>
      <c r="F394" s="666">
        <f>F106</f>
        <v>0</v>
      </c>
      <c r="G394" s="667"/>
      <c r="H394" s="668"/>
      <c r="I394" s="669"/>
      <c r="J394" s="616"/>
      <c r="K394" s="450">
        <f>K106</f>
        <v>0</v>
      </c>
    </row>
    <row r="395" spans="1:11" s="306" customFormat="1" ht="13.5" customHeight="1">
      <c r="A395" s="447">
        <v>3</v>
      </c>
      <c r="B395" s="448" t="s">
        <v>510</v>
      </c>
      <c r="C395" s="449"/>
      <c r="D395" s="449"/>
      <c r="E395" s="449"/>
      <c r="F395" s="666">
        <f>F135</f>
        <v>0</v>
      </c>
      <c r="G395" s="667"/>
      <c r="H395" s="668"/>
      <c r="I395" s="669"/>
      <c r="J395" s="616"/>
      <c r="K395" s="450">
        <f>K135</f>
        <v>0</v>
      </c>
    </row>
    <row r="396" spans="1:11" s="306" customFormat="1" ht="13.5" customHeight="1">
      <c r="A396" s="447">
        <v>4</v>
      </c>
      <c r="B396" s="448" t="s">
        <v>687</v>
      </c>
      <c r="C396" s="449"/>
      <c r="D396" s="449"/>
      <c r="E396" s="449"/>
      <c r="F396" s="666">
        <f>F150</f>
        <v>0</v>
      </c>
      <c r="G396" s="667"/>
      <c r="H396" s="668"/>
      <c r="I396" s="669"/>
      <c r="J396" s="616"/>
      <c r="K396" s="450">
        <f>K150</f>
        <v>0</v>
      </c>
    </row>
    <row r="397" spans="1:11" s="306" customFormat="1" ht="13.5" customHeight="1">
      <c r="A397" s="447">
        <v>5</v>
      </c>
      <c r="B397" s="451" t="s">
        <v>537</v>
      </c>
      <c r="C397" s="449"/>
      <c r="D397" s="449"/>
      <c r="E397" s="449"/>
      <c r="F397" s="666">
        <f>F162</f>
        <v>0</v>
      </c>
      <c r="G397" s="667"/>
      <c r="H397" s="668"/>
      <c r="I397" s="669"/>
      <c r="J397" s="616"/>
      <c r="K397" s="450">
        <f>K162</f>
        <v>0</v>
      </c>
    </row>
    <row r="398" spans="1:11" s="306" customFormat="1" ht="13.5" customHeight="1">
      <c r="A398" s="447">
        <v>6</v>
      </c>
      <c r="B398" s="451" t="s">
        <v>542</v>
      </c>
      <c r="C398" s="452"/>
      <c r="D398" s="453"/>
      <c r="E398" s="452"/>
      <c r="F398" s="666">
        <f>F171</f>
        <v>0</v>
      </c>
      <c r="G398" s="667"/>
      <c r="H398" s="668"/>
      <c r="I398" s="669"/>
      <c r="J398" s="616"/>
      <c r="K398" s="450">
        <f>K171</f>
        <v>0</v>
      </c>
    </row>
    <row r="399" spans="1:11" s="306" customFormat="1" ht="13.5" customHeight="1">
      <c r="A399" s="447">
        <v>7</v>
      </c>
      <c r="B399" s="451" t="s">
        <v>546</v>
      </c>
      <c r="C399" s="452"/>
      <c r="D399" s="453"/>
      <c r="E399" s="452"/>
      <c r="F399" s="666">
        <f>F191</f>
        <v>0</v>
      </c>
      <c r="G399" s="667"/>
      <c r="H399" s="668"/>
      <c r="I399" s="669"/>
      <c r="J399" s="616"/>
      <c r="K399" s="450">
        <f>K191</f>
        <v>0</v>
      </c>
    </row>
    <row r="400" spans="1:11" s="306" customFormat="1" ht="13.5" customHeight="1">
      <c r="A400" s="447">
        <v>8</v>
      </c>
      <c r="B400" s="454" t="s">
        <v>562</v>
      </c>
      <c r="C400" s="449"/>
      <c r="D400" s="449"/>
      <c r="E400" s="449"/>
      <c r="F400" s="666">
        <f>F325</f>
        <v>0</v>
      </c>
      <c r="G400" s="667"/>
      <c r="H400" s="668"/>
      <c r="I400" s="669"/>
      <c r="J400" s="616"/>
      <c r="K400" s="450">
        <f>K325</f>
        <v>0</v>
      </c>
    </row>
    <row r="401" spans="1:11" s="455" customFormat="1" ht="13.5">
      <c r="A401" s="447">
        <v>9</v>
      </c>
      <c r="B401" s="451" t="s">
        <v>661</v>
      </c>
      <c r="C401" s="449"/>
      <c r="D401" s="449"/>
      <c r="E401" s="449"/>
      <c r="F401" s="666">
        <f>F353</f>
        <v>0</v>
      </c>
      <c r="G401" s="670"/>
      <c r="H401" s="671"/>
      <c r="I401" s="672"/>
      <c r="J401" s="673"/>
      <c r="K401" s="456">
        <f>K353</f>
        <v>0</v>
      </c>
    </row>
    <row r="402" spans="1:11" s="455" customFormat="1" ht="13.5">
      <c r="A402" s="447">
        <v>10</v>
      </c>
      <c r="B402" s="451" t="s">
        <v>674</v>
      </c>
      <c r="C402" s="452"/>
      <c r="D402" s="452"/>
      <c r="E402" s="452"/>
      <c r="F402" s="666">
        <f>F374</f>
        <v>0</v>
      </c>
      <c r="G402" s="670"/>
      <c r="H402" s="671"/>
      <c r="I402" s="672"/>
      <c r="J402" s="673"/>
      <c r="K402" s="456">
        <f>K374</f>
        <v>0</v>
      </c>
    </row>
    <row r="403" spans="1:11" s="455" customFormat="1" ht="14.25" thickBot="1">
      <c r="A403" s="447">
        <v>11</v>
      </c>
      <c r="B403" s="451" t="s">
        <v>681</v>
      </c>
      <c r="C403" s="452"/>
      <c r="D403" s="452"/>
      <c r="E403" s="452"/>
      <c r="F403" s="666">
        <f>F385</f>
        <v>0</v>
      </c>
      <c r="G403" s="670"/>
      <c r="H403" s="671"/>
      <c r="I403" s="672"/>
      <c r="J403" s="673"/>
      <c r="K403" s="456">
        <f>K385</f>
        <v>0</v>
      </c>
    </row>
    <row r="404" spans="1:11" s="455" customFormat="1" ht="14.25" thickBot="1">
      <c r="A404" s="457"/>
      <c r="B404" s="458"/>
      <c r="C404" s="458"/>
      <c r="D404" s="459" t="s">
        <v>688</v>
      </c>
      <c r="E404" s="113"/>
      <c r="F404" s="674">
        <f>SUM(F393:F403)</f>
        <v>0</v>
      </c>
      <c r="G404" s="670"/>
      <c r="H404" s="671"/>
      <c r="I404" s="672"/>
      <c r="J404" s="673"/>
      <c r="K404" s="460">
        <f>SUM(K393:K403)</f>
        <v>0</v>
      </c>
    </row>
    <row r="405" spans="1:11" ht="13.5">
      <c r="A405" s="461"/>
      <c r="B405" s="270"/>
      <c r="C405" s="312"/>
      <c r="D405" s="462"/>
      <c r="E405" s="463"/>
      <c r="F405" s="464"/>
      <c r="J405" s="2"/>
      <c r="K405" s="2"/>
    </row>
    <row r="406" spans="1:6" ht="13.5">
      <c r="A406" s="465"/>
      <c r="B406" s="466"/>
      <c r="C406" s="467"/>
      <c r="D406" s="468"/>
      <c r="E406" s="469"/>
      <c r="F406" s="470"/>
    </row>
    <row r="407" spans="1:6" ht="13.5">
      <c r="A407" s="465"/>
      <c r="B407" s="466"/>
      <c r="C407" s="466"/>
      <c r="D407" s="468"/>
      <c r="E407" s="471"/>
      <c r="F407" s="470"/>
    </row>
    <row r="408" spans="1:6" ht="13.5">
      <c r="A408" s="249"/>
      <c r="B408" s="472"/>
      <c r="C408" s="240"/>
      <c r="D408" s="473"/>
      <c r="E408" s="474"/>
      <c r="F408" s="475"/>
    </row>
    <row r="409" spans="1:6" ht="13.5">
      <c r="A409" s="249"/>
      <c r="B409" s="675"/>
      <c r="C409" s="240"/>
      <c r="D409" s="473"/>
      <c r="E409" s="474"/>
      <c r="F409" s="475"/>
    </row>
    <row r="410" spans="1:6" ht="13.5">
      <c r="A410" s="249"/>
      <c r="B410" s="676"/>
      <c r="C410" s="240"/>
      <c r="D410" s="473"/>
      <c r="E410" s="474"/>
      <c r="F410" s="475"/>
    </row>
    <row r="411" spans="1:6" ht="13.5">
      <c r="A411" s="249"/>
      <c r="B411" s="240"/>
      <c r="C411" s="240"/>
      <c r="D411" s="473"/>
      <c r="E411" s="474"/>
      <c r="F411" s="475"/>
    </row>
    <row r="412" spans="1:6" ht="15">
      <c r="A412" s="249"/>
      <c r="B412" s="476"/>
      <c r="C412" s="240"/>
      <c r="D412" s="473"/>
      <c r="E412" s="474"/>
      <c r="F412" s="475"/>
    </row>
    <row r="413" spans="1:6" ht="15">
      <c r="A413" s="249"/>
      <c r="B413" s="476"/>
      <c r="C413" s="240"/>
      <c r="D413" s="473"/>
      <c r="E413" s="474"/>
      <c r="F413" s="475"/>
    </row>
    <row r="414" spans="1:6" ht="15">
      <c r="A414" s="249"/>
      <c r="B414" s="476"/>
      <c r="C414" s="240"/>
      <c r="D414" s="473"/>
      <c r="E414" s="474"/>
      <c r="F414" s="475"/>
    </row>
    <row r="415" spans="1:6" ht="15">
      <c r="A415" s="249"/>
      <c r="B415" s="476"/>
      <c r="C415" s="240"/>
      <c r="D415" s="473"/>
      <c r="E415" s="474"/>
      <c r="F415" s="475"/>
    </row>
    <row r="416" spans="1:6" ht="15">
      <c r="A416" s="249"/>
      <c r="B416" s="476"/>
      <c r="C416" s="240"/>
      <c r="D416" s="473"/>
      <c r="E416" s="474"/>
      <c r="F416" s="475"/>
    </row>
    <row r="417" spans="1:6" ht="15">
      <c r="A417" s="249"/>
      <c r="B417" s="476"/>
      <c r="C417" s="240"/>
      <c r="D417" s="473"/>
      <c r="E417" s="474"/>
      <c r="F417" s="475"/>
    </row>
    <row r="418" spans="1:6" ht="15">
      <c r="A418" s="249"/>
      <c r="B418" s="476"/>
      <c r="C418" s="240"/>
      <c r="D418" s="473"/>
      <c r="E418" s="474"/>
      <c r="F418" s="475"/>
    </row>
    <row r="419" spans="1:6" ht="15.75">
      <c r="A419" s="249"/>
      <c r="B419" s="477"/>
      <c r="C419" s="240"/>
      <c r="D419" s="473"/>
      <c r="E419" s="474"/>
      <c r="F419" s="475"/>
    </row>
    <row r="420" spans="1:6" ht="13.5">
      <c r="A420" s="249"/>
      <c r="B420" s="240"/>
      <c r="C420" s="240"/>
      <c r="D420" s="473"/>
      <c r="E420" s="474"/>
      <c r="F420" s="475"/>
    </row>
    <row r="421" spans="1:6" ht="13.5">
      <c r="A421" s="249"/>
      <c r="B421" s="478"/>
      <c r="C421" s="240"/>
      <c r="D421" s="473"/>
      <c r="E421" s="474"/>
      <c r="F421" s="475"/>
    </row>
    <row r="422" spans="1:6" ht="13.5">
      <c r="A422" s="249"/>
      <c r="B422" s="240"/>
      <c r="C422" s="240"/>
      <c r="D422" s="473"/>
      <c r="E422" s="474"/>
      <c r="F422" s="475"/>
    </row>
    <row r="423" spans="1:6" ht="13.5">
      <c r="A423" s="249"/>
      <c r="B423" s="240"/>
      <c r="C423" s="240"/>
      <c r="D423" s="473"/>
      <c r="E423" s="474"/>
      <c r="F423" s="475"/>
    </row>
    <row r="424" spans="1:6" ht="13.5">
      <c r="A424" s="249"/>
      <c r="B424" s="478"/>
      <c r="C424" s="240"/>
      <c r="D424" s="473"/>
      <c r="E424" s="474"/>
      <c r="F424" s="475"/>
    </row>
    <row r="425" spans="1:6" ht="13.5">
      <c r="A425" s="249"/>
      <c r="B425" s="240"/>
      <c r="C425" s="240"/>
      <c r="D425" s="473"/>
      <c r="E425" s="474"/>
      <c r="F425" s="475"/>
    </row>
    <row r="426" spans="1:6" ht="13.5">
      <c r="A426" s="249"/>
      <c r="B426" s="240"/>
      <c r="C426" s="240"/>
      <c r="D426" s="473"/>
      <c r="E426" s="474"/>
      <c r="F426" s="475"/>
    </row>
    <row r="427" spans="1:6" ht="13.5">
      <c r="A427" s="249"/>
      <c r="B427" s="478"/>
      <c r="C427" s="240"/>
      <c r="D427" s="473"/>
      <c r="E427" s="474"/>
      <c r="F427" s="475"/>
    </row>
    <row r="428" spans="1:6" ht="13.5">
      <c r="A428" s="249"/>
      <c r="B428" s="240"/>
      <c r="C428" s="240"/>
      <c r="D428" s="473"/>
      <c r="E428" s="474"/>
      <c r="F428" s="475"/>
    </row>
    <row r="429" spans="1:6" ht="13.5">
      <c r="A429" s="249"/>
      <c r="B429" s="478"/>
      <c r="C429" s="240"/>
      <c r="D429" s="473"/>
      <c r="E429" s="474"/>
      <c r="F429" s="475"/>
    </row>
    <row r="430" spans="1:6" ht="13.5">
      <c r="A430" s="249"/>
      <c r="B430" s="240"/>
      <c r="C430" s="240"/>
      <c r="D430" s="473"/>
      <c r="E430" s="474"/>
      <c r="F430" s="475"/>
    </row>
    <row r="431" spans="1:6" ht="13.5">
      <c r="A431" s="249"/>
      <c r="B431" s="240"/>
      <c r="C431" s="240"/>
      <c r="D431" s="473"/>
      <c r="E431" s="474"/>
      <c r="F431" s="475"/>
    </row>
    <row r="432" spans="1:6" ht="13.5">
      <c r="A432" s="249"/>
      <c r="B432" s="240"/>
      <c r="C432" s="240"/>
      <c r="D432" s="473"/>
      <c r="E432" s="474"/>
      <c r="F432" s="475"/>
    </row>
    <row r="433" spans="1:6" ht="13.5">
      <c r="A433" s="249"/>
      <c r="B433" s="240"/>
      <c r="C433" s="240"/>
      <c r="D433" s="473"/>
      <c r="E433" s="474"/>
      <c r="F433" s="475"/>
    </row>
  </sheetData>
  <sheetProtection/>
  <mergeCells count="80">
    <mergeCell ref="A378:F378"/>
    <mergeCell ref="A379:F379"/>
    <mergeCell ref="A357:F357"/>
    <mergeCell ref="A358:F358"/>
    <mergeCell ref="A359:F359"/>
    <mergeCell ref="A360:F360"/>
    <mergeCell ref="A361:F361"/>
    <mergeCell ref="B377:H377"/>
    <mergeCell ref="B200:H200"/>
    <mergeCell ref="B327:H327"/>
    <mergeCell ref="A328:F328"/>
    <mergeCell ref="A329:F329"/>
    <mergeCell ref="B355:H355"/>
    <mergeCell ref="A356:F356"/>
    <mergeCell ref="B193:H193"/>
    <mergeCell ref="A195:F195"/>
    <mergeCell ref="A196:F196"/>
    <mergeCell ref="A197:F197"/>
    <mergeCell ref="A198:F198"/>
    <mergeCell ref="A199:F199"/>
    <mergeCell ref="A177:F177"/>
    <mergeCell ref="A178:F178"/>
    <mergeCell ref="A179:F179"/>
    <mergeCell ref="A180:F180"/>
    <mergeCell ref="A181:F181"/>
    <mergeCell ref="A182:F182"/>
    <mergeCell ref="A140:F140"/>
    <mergeCell ref="B152:H152"/>
    <mergeCell ref="B164:H164"/>
    <mergeCell ref="B173:H173"/>
    <mergeCell ref="A175:F175"/>
    <mergeCell ref="A176:F176"/>
    <mergeCell ref="A113:F113"/>
    <mergeCell ref="A114:F114"/>
    <mergeCell ref="A115:F115"/>
    <mergeCell ref="B137:H137"/>
    <mergeCell ref="A138:F138"/>
    <mergeCell ref="A139:F139"/>
    <mergeCell ref="A54:F54"/>
    <mergeCell ref="B108:H108"/>
    <mergeCell ref="A109:F109"/>
    <mergeCell ref="A110:F110"/>
    <mergeCell ref="A111:F111"/>
    <mergeCell ref="A112:F112"/>
    <mergeCell ref="A48:F48"/>
    <mergeCell ref="A49:F49"/>
    <mergeCell ref="A50:F50"/>
    <mergeCell ref="A51:F51"/>
    <mergeCell ref="A52:F52"/>
    <mergeCell ref="A53:F53"/>
    <mergeCell ref="A27:F27"/>
    <mergeCell ref="B43:F43"/>
    <mergeCell ref="A44:F44"/>
    <mergeCell ref="A45:F45"/>
    <mergeCell ref="A46:F46"/>
    <mergeCell ref="A47:F47"/>
    <mergeCell ref="A20:F20"/>
    <mergeCell ref="A21:F21"/>
    <mergeCell ref="B23:F23"/>
    <mergeCell ref="A24:F24"/>
    <mergeCell ref="A25:F25"/>
    <mergeCell ref="A26:F26"/>
    <mergeCell ref="A14:F14"/>
    <mergeCell ref="A15:F15"/>
    <mergeCell ref="A16:F16"/>
    <mergeCell ref="A17:F17"/>
    <mergeCell ref="A18:F18"/>
    <mergeCell ref="A19:F19"/>
    <mergeCell ref="A8:F8"/>
    <mergeCell ref="A9:F9"/>
    <mergeCell ref="A10:F10"/>
    <mergeCell ref="A11:F11"/>
    <mergeCell ref="A12:F12"/>
    <mergeCell ref="A13:F13"/>
    <mergeCell ref="A1:F1"/>
    <mergeCell ref="B2:F2"/>
    <mergeCell ref="B3:F3"/>
    <mergeCell ref="B4:F4"/>
    <mergeCell ref="A6:F6"/>
    <mergeCell ref="A7:F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97"/>
  <sheetViews>
    <sheetView zoomScalePageLayoutView="0" workbookViewId="0" topLeftCell="A13">
      <selection activeCell="K16" sqref="K16"/>
    </sheetView>
  </sheetViews>
  <sheetFormatPr defaultColWidth="9.140625" defaultRowHeight="12.75"/>
  <cols>
    <col min="1" max="1" width="6.140625" style="0" customWidth="1"/>
    <col min="2" max="2" width="46.8515625" style="0" customWidth="1"/>
    <col min="3" max="3" width="1.421875" style="0" customWidth="1"/>
    <col min="4" max="4" width="4.57421875" style="540" customWidth="1"/>
    <col min="5" max="5" width="5.00390625" style="0" customWidth="1"/>
    <col min="6" max="6" width="0.13671875" style="499" customWidth="1"/>
    <col min="7" max="7" width="10.8515625" style="0" customWidth="1"/>
    <col min="8" max="8" width="0.13671875" style="499" customWidth="1"/>
    <col min="9" max="9" width="18.00390625" style="592" customWidth="1"/>
    <col min="10" max="10" width="10.8515625" style="0" customWidth="1"/>
    <col min="11" max="11" width="14.7109375" style="0" customWidth="1"/>
    <col min="12" max="12" width="9.140625" style="0" hidden="1" customWidth="1"/>
  </cols>
  <sheetData>
    <row r="1" spans="1:10" ht="32.25" customHeight="1">
      <c r="A1" s="716" t="s">
        <v>758</v>
      </c>
      <c r="B1" s="717"/>
      <c r="C1" s="717"/>
      <c r="D1" s="717"/>
      <c r="E1" s="717"/>
      <c r="F1" s="717"/>
      <c r="G1" s="717"/>
      <c r="H1" s="224"/>
      <c r="I1" s="489"/>
      <c r="J1" s="2"/>
    </row>
    <row r="2" spans="1:9" ht="6" customHeight="1">
      <c r="A2" s="717"/>
      <c r="B2" s="717"/>
      <c r="C2" s="717"/>
      <c r="D2" s="717"/>
      <c r="E2" s="717"/>
      <c r="F2" s="717"/>
      <c r="G2" s="717"/>
      <c r="H2" s="224"/>
      <c r="I2" s="489"/>
    </row>
    <row r="3" spans="1:9" ht="21" customHeight="1" hidden="1">
      <c r="A3" s="717"/>
      <c r="B3" s="717"/>
      <c r="C3" s="717"/>
      <c r="D3" s="717"/>
      <c r="E3" s="717"/>
      <c r="F3" s="717"/>
      <c r="G3" s="717"/>
      <c r="H3" s="224"/>
      <c r="I3" s="489"/>
    </row>
    <row r="4" spans="1:9" ht="7.5" customHeight="1">
      <c r="A4" s="224"/>
      <c r="B4" s="224"/>
      <c r="C4" s="224"/>
      <c r="D4" s="490"/>
      <c r="E4" s="224"/>
      <c r="F4" s="224"/>
      <c r="G4" s="224"/>
      <c r="H4" s="224"/>
      <c r="I4" s="489"/>
    </row>
    <row r="5" spans="1:9" s="492" customFormat="1" ht="188.25" customHeight="1">
      <c r="A5" s="224"/>
      <c r="B5" s="718" t="s">
        <v>759</v>
      </c>
      <c r="C5" s="718"/>
      <c r="D5" s="718"/>
      <c r="E5" s="718"/>
      <c r="F5" s="718"/>
      <c r="G5" s="718"/>
      <c r="H5" s="718"/>
      <c r="I5" s="491"/>
    </row>
    <row r="6" spans="1:9" s="492" customFormat="1" ht="39" customHeight="1">
      <c r="A6" s="224"/>
      <c r="B6" s="719" t="s">
        <v>760</v>
      </c>
      <c r="C6" s="720"/>
      <c r="D6" s="720"/>
      <c r="E6" s="720"/>
      <c r="F6" s="720"/>
      <c r="G6" s="720"/>
      <c r="H6" s="720"/>
      <c r="I6" s="491"/>
    </row>
    <row r="7" spans="1:9" s="492" customFormat="1" ht="68.25" customHeight="1">
      <c r="A7" s="224"/>
      <c r="B7" s="721" t="s">
        <v>761</v>
      </c>
      <c r="C7" s="721"/>
      <c r="D7" s="721"/>
      <c r="E7" s="721"/>
      <c r="F7" s="721"/>
      <c r="G7" s="721"/>
      <c r="H7" s="721"/>
      <c r="I7" s="491"/>
    </row>
    <row r="8" spans="1:9" s="492" customFormat="1" ht="70.5" customHeight="1">
      <c r="A8" s="224"/>
      <c r="B8" s="722" t="s">
        <v>762</v>
      </c>
      <c r="C8" s="722"/>
      <c r="D8" s="722"/>
      <c r="E8" s="722"/>
      <c r="F8" s="722"/>
      <c r="G8" s="722"/>
      <c r="H8" s="722"/>
      <c r="I8" s="491"/>
    </row>
    <row r="9" spans="1:9" s="492" customFormat="1" ht="87.75" customHeight="1">
      <c r="A9" s="224"/>
      <c r="B9" s="723" t="s">
        <v>763</v>
      </c>
      <c r="C9" s="723"/>
      <c r="D9" s="723"/>
      <c r="E9" s="723"/>
      <c r="F9" s="723"/>
      <c r="G9" s="723"/>
      <c r="H9" s="723"/>
      <c r="I9" s="491"/>
    </row>
    <row r="10" spans="1:9" s="492" customFormat="1" ht="86.25" customHeight="1">
      <c r="A10" s="493"/>
      <c r="B10" s="724" t="s">
        <v>764</v>
      </c>
      <c r="C10" s="724"/>
      <c r="D10" s="724"/>
      <c r="E10" s="724"/>
      <c r="F10" s="724"/>
      <c r="G10" s="724"/>
      <c r="H10" s="724"/>
      <c r="I10" s="491"/>
    </row>
    <row r="11" spans="1:9" s="492" customFormat="1" ht="15" customHeight="1">
      <c r="A11" s="493"/>
      <c r="B11" s="725" t="s">
        <v>765</v>
      </c>
      <c r="C11" s="725"/>
      <c r="D11" s="725"/>
      <c r="E11" s="725"/>
      <c r="F11" s="725"/>
      <c r="G11" s="725"/>
      <c r="H11" s="725"/>
      <c r="I11" s="491"/>
    </row>
    <row r="12" spans="1:9" s="499" customFormat="1" ht="24.75" customHeight="1">
      <c r="A12" s="493"/>
      <c r="B12" s="495" t="s">
        <v>766</v>
      </c>
      <c r="C12" s="496"/>
      <c r="D12" s="497"/>
      <c r="E12" s="494"/>
      <c r="F12" s="497"/>
      <c r="G12" s="224"/>
      <c r="H12" s="224"/>
      <c r="I12" s="498"/>
    </row>
    <row r="13" spans="1:11" ht="45" customHeight="1">
      <c r="A13" s="500" t="s">
        <v>767</v>
      </c>
      <c r="B13" s="501" t="s">
        <v>452</v>
      </c>
      <c r="C13" s="501"/>
      <c r="D13" s="502" t="s">
        <v>768</v>
      </c>
      <c r="E13" s="503" t="s">
        <v>769</v>
      </c>
      <c r="F13" s="503" t="s">
        <v>770</v>
      </c>
      <c r="G13" s="504" t="s">
        <v>872</v>
      </c>
      <c r="H13" s="503" t="s">
        <v>771</v>
      </c>
      <c r="I13" s="505" t="s">
        <v>873</v>
      </c>
      <c r="J13" s="506" t="s">
        <v>874</v>
      </c>
      <c r="K13" s="504" t="s">
        <v>875</v>
      </c>
    </row>
    <row r="14" spans="1:9" s="172" customFormat="1" ht="5.25" customHeight="1">
      <c r="A14" s="507"/>
      <c r="B14" s="508"/>
      <c r="C14" s="508"/>
      <c r="D14" s="509"/>
      <c r="E14" s="510"/>
      <c r="F14" s="510"/>
      <c r="G14" s="510"/>
      <c r="H14" s="510"/>
      <c r="I14" s="511"/>
    </row>
    <row r="15" spans="1:9" ht="6.75" customHeight="1">
      <c r="A15" s="512"/>
      <c r="B15" s="2"/>
      <c r="C15" s="2"/>
      <c r="D15" s="490"/>
      <c r="E15" s="512"/>
      <c r="F15" s="224"/>
      <c r="G15" s="512"/>
      <c r="H15" s="224"/>
      <c r="I15" s="513"/>
    </row>
    <row r="16" spans="1:11" ht="130.5" customHeight="1">
      <c r="A16" s="514">
        <v>1.1</v>
      </c>
      <c r="B16" s="127" t="s">
        <v>772</v>
      </c>
      <c r="C16" s="1"/>
      <c r="D16" s="515" t="s">
        <v>94</v>
      </c>
      <c r="E16" s="516">
        <v>1</v>
      </c>
      <c r="F16" s="85" t="s">
        <v>770</v>
      </c>
      <c r="G16" s="517">
        <v>0</v>
      </c>
      <c r="H16" s="518" t="s">
        <v>771</v>
      </c>
      <c r="I16" s="517">
        <f>E16*G16</f>
        <v>0</v>
      </c>
      <c r="J16" s="519">
        <f>G16*1.2</f>
        <v>0</v>
      </c>
      <c r="K16" s="166">
        <f>E16*J16</f>
        <v>0</v>
      </c>
    </row>
    <row r="17" spans="1:11" ht="7.5" customHeight="1">
      <c r="A17" s="514"/>
      <c r="B17" s="127"/>
      <c r="C17" s="1"/>
      <c r="D17" s="515"/>
      <c r="E17" s="516"/>
      <c r="F17" s="85"/>
      <c r="G17" s="517"/>
      <c r="H17" s="518"/>
      <c r="I17" s="517"/>
      <c r="J17" s="519"/>
      <c r="K17" s="166"/>
    </row>
    <row r="18" spans="1:11" ht="26.25" customHeight="1">
      <c r="A18" s="514">
        <v>1.2</v>
      </c>
      <c r="B18" s="127" t="s">
        <v>773</v>
      </c>
      <c r="C18" s="1"/>
      <c r="D18" s="515" t="s">
        <v>774</v>
      </c>
      <c r="E18" s="516">
        <v>95</v>
      </c>
      <c r="F18" s="85" t="s">
        <v>770</v>
      </c>
      <c r="G18" s="517">
        <v>0</v>
      </c>
      <c r="H18" s="518" t="s">
        <v>771</v>
      </c>
      <c r="I18" s="517">
        <f>E18*G18</f>
        <v>0</v>
      </c>
      <c r="J18" s="519">
        <f aca="true" t="shared" si="0" ref="J18:J32">G18*1.2</f>
        <v>0</v>
      </c>
      <c r="K18" s="166">
        <f aca="true" t="shared" si="1" ref="K18:K32">E18*J18</f>
        <v>0</v>
      </c>
    </row>
    <row r="19" spans="1:11" ht="6" customHeight="1">
      <c r="A19" s="514"/>
      <c r="B19" s="520"/>
      <c r="C19" s="1"/>
      <c r="D19" s="515"/>
      <c r="E19" s="516"/>
      <c r="F19" s="85"/>
      <c r="G19" s="517"/>
      <c r="H19" s="518"/>
      <c r="I19" s="517"/>
      <c r="J19" s="519"/>
      <c r="K19" s="166"/>
    </row>
    <row r="20" spans="1:11" ht="87.75" customHeight="1">
      <c r="A20" s="514">
        <v>1.3</v>
      </c>
      <c r="B20" s="521" t="s">
        <v>775</v>
      </c>
      <c r="C20" s="521"/>
      <c r="D20" s="515" t="s">
        <v>774</v>
      </c>
      <c r="E20" s="516">
        <v>17</v>
      </c>
      <c r="F20" s="85" t="s">
        <v>770</v>
      </c>
      <c r="G20" s="517">
        <v>0</v>
      </c>
      <c r="H20" s="518" t="s">
        <v>771</v>
      </c>
      <c r="I20" s="517">
        <f>E20*G20</f>
        <v>0</v>
      </c>
      <c r="J20" s="519">
        <f t="shared" si="0"/>
        <v>0</v>
      </c>
      <c r="K20" s="166">
        <f t="shared" si="1"/>
        <v>0</v>
      </c>
    </row>
    <row r="21" spans="1:11" ht="7.5" customHeight="1">
      <c r="A21" s="514"/>
      <c r="B21" s="520"/>
      <c r="C21" s="1"/>
      <c r="D21" s="515"/>
      <c r="E21" s="516"/>
      <c r="F21" s="85"/>
      <c r="G21" s="517"/>
      <c r="H21" s="518"/>
      <c r="I21" s="517"/>
      <c r="J21" s="519"/>
      <c r="K21" s="166"/>
    </row>
    <row r="22" spans="1:11" ht="77.25" customHeight="1">
      <c r="A22" s="514">
        <v>1.4</v>
      </c>
      <c r="B22" s="226" t="s">
        <v>776</v>
      </c>
      <c r="C22" s="1"/>
      <c r="D22" s="515" t="s">
        <v>774</v>
      </c>
      <c r="E22" s="516">
        <v>95</v>
      </c>
      <c r="F22" s="85" t="s">
        <v>770</v>
      </c>
      <c r="G22" s="517">
        <v>0</v>
      </c>
      <c r="H22" s="518" t="s">
        <v>771</v>
      </c>
      <c r="I22" s="517">
        <f>E22*G22</f>
        <v>0</v>
      </c>
      <c r="J22" s="519">
        <f t="shared" si="0"/>
        <v>0</v>
      </c>
      <c r="K22" s="166">
        <f t="shared" si="1"/>
        <v>0</v>
      </c>
    </row>
    <row r="23" spans="1:11" ht="6" customHeight="1">
      <c r="A23" s="514"/>
      <c r="B23" s="520"/>
      <c r="C23" s="1"/>
      <c r="D23" s="515"/>
      <c r="E23" s="516"/>
      <c r="F23" s="85"/>
      <c r="G23" s="517"/>
      <c r="H23" s="518"/>
      <c r="I23" s="517"/>
      <c r="J23" s="519"/>
      <c r="K23" s="166"/>
    </row>
    <row r="24" spans="1:11" ht="26.25" customHeight="1">
      <c r="A24" s="514">
        <v>1.5</v>
      </c>
      <c r="B24" s="521" t="s">
        <v>777</v>
      </c>
      <c r="C24" s="521"/>
      <c r="D24" s="515" t="s">
        <v>774</v>
      </c>
      <c r="E24" s="516">
        <v>95</v>
      </c>
      <c r="F24" s="85" t="s">
        <v>770</v>
      </c>
      <c r="G24" s="517">
        <v>0</v>
      </c>
      <c r="H24" s="518" t="s">
        <v>771</v>
      </c>
      <c r="I24" s="517">
        <f>E24*G24</f>
        <v>0</v>
      </c>
      <c r="J24" s="519">
        <f t="shared" si="0"/>
        <v>0</v>
      </c>
      <c r="K24" s="166">
        <f t="shared" si="1"/>
        <v>0</v>
      </c>
    </row>
    <row r="25" spans="1:11" ht="6" customHeight="1">
      <c r="A25" s="514"/>
      <c r="B25" s="520"/>
      <c r="C25" s="1"/>
      <c r="D25" s="515"/>
      <c r="E25" s="516"/>
      <c r="F25" s="85"/>
      <c r="G25" s="517"/>
      <c r="H25" s="518"/>
      <c r="I25" s="517"/>
      <c r="J25" s="519"/>
      <c r="K25" s="166"/>
    </row>
    <row r="26" spans="1:11" ht="40.5" customHeight="1">
      <c r="A26" s="514">
        <v>1.6</v>
      </c>
      <c r="B26" s="127" t="s">
        <v>778</v>
      </c>
      <c r="C26" s="1"/>
      <c r="D26" s="515" t="s">
        <v>774</v>
      </c>
      <c r="E26" s="516">
        <v>17</v>
      </c>
      <c r="F26" s="85" t="s">
        <v>770</v>
      </c>
      <c r="G26" s="517">
        <v>0</v>
      </c>
      <c r="H26" s="518" t="s">
        <v>771</v>
      </c>
      <c r="I26" s="517">
        <f>E26*G26</f>
        <v>0</v>
      </c>
      <c r="J26" s="519">
        <f t="shared" si="0"/>
        <v>0</v>
      </c>
      <c r="K26" s="166">
        <f t="shared" si="1"/>
        <v>0</v>
      </c>
    </row>
    <row r="27" spans="1:11" ht="6" customHeight="1">
      <c r="A27" s="514"/>
      <c r="B27" s="520"/>
      <c r="C27" s="1"/>
      <c r="D27" s="515"/>
      <c r="E27" s="516"/>
      <c r="F27" s="85"/>
      <c r="G27" s="517"/>
      <c r="H27" s="518"/>
      <c r="I27" s="517"/>
      <c r="J27" s="519"/>
      <c r="K27" s="166"/>
    </row>
    <row r="28" spans="1:11" ht="51.75" customHeight="1">
      <c r="A28" s="514">
        <v>1.7</v>
      </c>
      <c r="B28" s="127" t="s">
        <v>779</v>
      </c>
      <c r="C28" s="1"/>
      <c r="D28" s="515" t="s">
        <v>774</v>
      </c>
      <c r="E28" s="516">
        <v>190</v>
      </c>
      <c r="F28" s="85" t="s">
        <v>770</v>
      </c>
      <c r="G28" s="517">
        <v>0</v>
      </c>
      <c r="H28" s="518" t="s">
        <v>771</v>
      </c>
      <c r="I28" s="517">
        <f>E28*G28</f>
        <v>0</v>
      </c>
      <c r="J28" s="519">
        <f t="shared" si="0"/>
        <v>0</v>
      </c>
      <c r="K28" s="166">
        <f t="shared" si="1"/>
        <v>0</v>
      </c>
    </row>
    <row r="29" spans="1:11" ht="19.5" customHeight="1" hidden="1">
      <c r="A29" s="514"/>
      <c r="B29" s="520"/>
      <c r="C29" s="1"/>
      <c r="D29" s="515"/>
      <c r="E29" s="516"/>
      <c r="F29" s="85"/>
      <c r="G29" s="517"/>
      <c r="H29" s="518"/>
      <c r="I29" s="517"/>
      <c r="J29" s="519"/>
      <c r="K29" s="166"/>
    </row>
    <row r="30" spans="1:11" ht="117.75" customHeight="1">
      <c r="A30" s="514">
        <v>1.8</v>
      </c>
      <c r="B30" s="522" t="s">
        <v>780</v>
      </c>
      <c r="C30" s="523"/>
      <c r="D30" s="524" t="s">
        <v>774</v>
      </c>
      <c r="E30" s="525">
        <v>128</v>
      </c>
      <c r="F30" s="428" t="s">
        <v>770</v>
      </c>
      <c r="G30" s="526">
        <v>0</v>
      </c>
      <c r="H30" s="518" t="s">
        <v>771</v>
      </c>
      <c r="I30" s="526">
        <f>E30*G30</f>
        <v>0</v>
      </c>
      <c r="J30" s="519">
        <f t="shared" si="0"/>
        <v>0</v>
      </c>
      <c r="K30" s="166">
        <f t="shared" si="1"/>
        <v>0</v>
      </c>
    </row>
    <row r="31" spans="1:11" ht="0.75" customHeight="1">
      <c r="A31" s="514"/>
      <c r="B31" s="522"/>
      <c r="C31" s="523"/>
      <c r="D31" s="524"/>
      <c r="E31" s="525"/>
      <c r="F31" s="428"/>
      <c r="G31" s="526"/>
      <c r="H31" s="518"/>
      <c r="I31" s="526"/>
      <c r="J31" s="519"/>
      <c r="K31" s="166"/>
    </row>
    <row r="32" spans="1:11" ht="15" customHeight="1">
      <c r="A32" s="514">
        <v>1.9</v>
      </c>
      <c r="B32" s="527" t="s">
        <v>781</v>
      </c>
      <c r="C32" s="528"/>
      <c r="D32" s="529" t="s">
        <v>782</v>
      </c>
      <c r="E32" s="530">
        <v>1</v>
      </c>
      <c r="F32" s="531" t="s">
        <v>770</v>
      </c>
      <c r="G32" s="532">
        <v>0</v>
      </c>
      <c r="H32" s="533" t="s">
        <v>771</v>
      </c>
      <c r="I32" s="532">
        <f>E32*G32</f>
        <v>0</v>
      </c>
      <c r="J32" s="519">
        <f t="shared" si="0"/>
        <v>0</v>
      </c>
      <c r="K32" s="166">
        <f t="shared" si="1"/>
        <v>0</v>
      </c>
    </row>
    <row r="33" spans="1:11" ht="18.75" customHeight="1">
      <c r="A33" s="514"/>
      <c r="B33" s="534" t="s">
        <v>783</v>
      </c>
      <c r="C33" s="380"/>
      <c r="D33" s="535"/>
      <c r="E33" s="383"/>
      <c r="F33" s="383"/>
      <c r="G33" s="536"/>
      <c r="H33" s="726">
        <f>SUM(I3:I30)</f>
        <v>0</v>
      </c>
      <c r="I33" s="726"/>
      <c r="J33" s="537"/>
      <c r="K33" s="538">
        <f>SUM(K3:K30)</f>
        <v>0</v>
      </c>
    </row>
    <row r="34" spans="1:11" ht="7.5" customHeight="1">
      <c r="A34" s="514"/>
      <c r="B34" s="342"/>
      <c r="C34" s="1"/>
      <c r="D34" s="515"/>
      <c r="E34" s="516"/>
      <c r="F34" s="85"/>
      <c r="G34" s="517"/>
      <c r="H34" s="518"/>
      <c r="I34" s="517"/>
      <c r="J34" s="519"/>
      <c r="K34" s="166"/>
    </row>
    <row r="35" spans="1:11" ht="33.75" customHeight="1">
      <c r="A35" s="514"/>
      <c r="B35" s="495" t="s">
        <v>784</v>
      </c>
      <c r="C35" s="1"/>
      <c r="D35" s="515"/>
      <c r="E35" s="516"/>
      <c r="F35" s="85"/>
      <c r="G35" s="517"/>
      <c r="H35" s="518"/>
      <c r="I35" s="517"/>
      <c r="J35" s="519"/>
      <c r="K35" s="166"/>
    </row>
    <row r="36" spans="1:11" ht="75" customHeight="1">
      <c r="A36" s="514">
        <v>2.1</v>
      </c>
      <c r="B36" s="342" t="s">
        <v>785</v>
      </c>
      <c r="C36" s="539"/>
      <c r="D36" s="540" t="s">
        <v>94</v>
      </c>
      <c r="E36" s="118">
        <v>1</v>
      </c>
      <c r="F36" s="499" t="s">
        <v>770</v>
      </c>
      <c r="G36" s="541">
        <v>0</v>
      </c>
      <c r="H36" s="542" t="s">
        <v>771</v>
      </c>
      <c r="I36" s="541">
        <f>E36*G36</f>
        <v>0</v>
      </c>
      <c r="J36" s="519">
        <f>G36*1.2</f>
        <v>0</v>
      </c>
      <c r="K36" s="166">
        <f>E36*J36</f>
        <v>0</v>
      </c>
    </row>
    <row r="37" spans="1:11" ht="6.75" customHeight="1">
      <c r="A37" s="514"/>
      <c r="B37" s="127"/>
      <c r="C37" s="88"/>
      <c r="D37" s="515"/>
      <c r="E37" s="516"/>
      <c r="F37" s="85"/>
      <c r="G37" s="517"/>
      <c r="H37" s="518"/>
      <c r="I37" s="517"/>
      <c r="J37" s="519"/>
      <c r="K37" s="166"/>
    </row>
    <row r="38" spans="1:11" s="80" customFormat="1" ht="65.25" customHeight="1">
      <c r="A38" s="514">
        <v>2.2</v>
      </c>
      <c r="B38" s="127" t="s">
        <v>786</v>
      </c>
      <c r="C38" s="1"/>
      <c r="D38" s="490"/>
      <c r="E38" s="512"/>
      <c r="F38" s="224"/>
      <c r="G38" s="543"/>
      <c r="H38" s="542"/>
      <c r="I38" s="543"/>
      <c r="J38" s="519"/>
      <c r="K38" s="519"/>
    </row>
    <row r="39" spans="1:11" s="80" customFormat="1" ht="39.75" customHeight="1">
      <c r="A39" s="544"/>
      <c r="B39" s="520" t="s">
        <v>787</v>
      </c>
      <c r="C39" s="1"/>
      <c r="D39" s="490"/>
      <c r="E39" s="512"/>
      <c r="F39" s="224"/>
      <c r="G39" s="543"/>
      <c r="H39" s="542"/>
      <c r="I39" s="543"/>
      <c r="J39" s="519"/>
      <c r="K39" s="519"/>
    </row>
    <row r="40" spans="1:11" s="80" customFormat="1" ht="12.75" customHeight="1">
      <c r="A40" s="544"/>
      <c r="B40" s="520" t="s">
        <v>788</v>
      </c>
      <c r="C40" s="1"/>
      <c r="D40" s="490"/>
      <c r="E40" s="512"/>
      <c r="F40" s="224"/>
      <c r="G40" s="543"/>
      <c r="H40" s="542"/>
      <c r="I40" s="543"/>
      <c r="J40" s="519"/>
      <c r="K40" s="519"/>
    </row>
    <row r="41" spans="1:11" s="80" customFormat="1" ht="39.75" customHeight="1">
      <c r="A41" s="544"/>
      <c r="B41" s="127" t="s">
        <v>789</v>
      </c>
      <c r="C41" s="1"/>
      <c r="D41" s="490"/>
      <c r="E41" s="512"/>
      <c r="F41" s="224"/>
      <c r="G41" s="543"/>
      <c r="H41" s="542"/>
      <c r="I41" s="543"/>
      <c r="J41" s="519"/>
      <c r="K41" s="519"/>
    </row>
    <row r="42" spans="1:11" s="80" customFormat="1" ht="12" customHeight="1">
      <c r="A42" s="514"/>
      <c r="B42" s="520" t="s">
        <v>790</v>
      </c>
      <c r="C42" s="1"/>
      <c r="D42" s="490"/>
      <c r="E42" s="512"/>
      <c r="F42" s="224"/>
      <c r="G42" s="543"/>
      <c r="H42" s="542"/>
      <c r="I42" s="543"/>
      <c r="J42" s="519"/>
      <c r="K42" s="519"/>
    </row>
    <row r="43" spans="1:11" s="80" customFormat="1" ht="12" customHeight="1">
      <c r="A43" s="514"/>
      <c r="B43" s="520" t="s">
        <v>791</v>
      </c>
      <c r="C43" s="1"/>
      <c r="D43" s="490"/>
      <c r="E43" s="512"/>
      <c r="F43" s="224"/>
      <c r="G43" s="543"/>
      <c r="H43" s="542"/>
      <c r="I43" s="543"/>
      <c r="J43" s="519"/>
      <c r="K43" s="519"/>
    </row>
    <row r="44" spans="1:11" s="80" customFormat="1" ht="12" customHeight="1">
      <c r="A44" s="514"/>
      <c r="B44" s="520" t="s">
        <v>792</v>
      </c>
      <c r="C44" s="1"/>
      <c r="D44" s="490"/>
      <c r="E44" s="512"/>
      <c r="F44" s="224"/>
      <c r="G44" s="543"/>
      <c r="H44" s="542"/>
      <c r="I44" s="543"/>
      <c r="J44" s="519"/>
      <c r="K44" s="519"/>
    </row>
    <row r="45" spans="1:11" s="80" customFormat="1" ht="12" customHeight="1">
      <c r="A45" s="514"/>
      <c r="B45" s="520" t="s">
        <v>793</v>
      </c>
      <c r="C45" s="1"/>
      <c r="D45" s="490"/>
      <c r="E45" s="512"/>
      <c r="F45" s="224"/>
      <c r="G45" s="543"/>
      <c r="H45" s="542"/>
      <c r="I45" s="543"/>
      <c r="J45" s="519"/>
      <c r="K45" s="519"/>
    </row>
    <row r="46" spans="1:11" s="80" customFormat="1" ht="12.75" customHeight="1">
      <c r="A46" s="514"/>
      <c r="B46" s="520" t="s">
        <v>794</v>
      </c>
      <c r="C46" s="1"/>
      <c r="D46" s="490" t="s">
        <v>94</v>
      </c>
      <c r="E46" s="512">
        <v>1</v>
      </c>
      <c r="F46" s="224" t="s">
        <v>770</v>
      </c>
      <c r="G46" s="517">
        <v>0</v>
      </c>
      <c r="H46" s="542" t="s">
        <v>771</v>
      </c>
      <c r="I46" s="543">
        <f>E46*G46</f>
        <v>0</v>
      </c>
      <c r="J46" s="519">
        <f>G46*1.2</f>
        <v>0</v>
      </c>
      <c r="K46" s="519">
        <f>E46*J46</f>
        <v>0</v>
      </c>
    </row>
    <row r="47" spans="1:11" s="80" customFormat="1" ht="6.75" customHeight="1">
      <c r="A47" s="545"/>
      <c r="B47" s="520"/>
      <c r="C47" s="88"/>
      <c r="D47" s="515"/>
      <c r="E47" s="516"/>
      <c r="F47" s="85"/>
      <c r="G47" s="517"/>
      <c r="H47" s="518"/>
      <c r="I47" s="517"/>
      <c r="J47" s="519"/>
      <c r="K47" s="519"/>
    </row>
    <row r="48" spans="1:11" s="80" customFormat="1" ht="63.75" customHeight="1">
      <c r="A48" s="514">
        <v>2.3</v>
      </c>
      <c r="B48" s="127" t="s">
        <v>795</v>
      </c>
      <c r="C48" s="88"/>
      <c r="D48" s="515"/>
      <c r="E48" s="516"/>
      <c r="F48" s="85"/>
      <c r="G48" s="517"/>
      <c r="H48" s="518"/>
      <c r="I48" s="517"/>
      <c r="J48" s="519"/>
      <c r="K48" s="519"/>
    </row>
    <row r="49" spans="1:11" s="80" customFormat="1" ht="25.5">
      <c r="A49" s="545"/>
      <c r="B49" s="520" t="s">
        <v>796</v>
      </c>
      <c r="C49" s="88"/>
      <c r="D49" s="515"/>
      <c r="E49" s="516"/>
      <c r="F49" s="85"/>
      <c r="G49" s="517"/>
      <c r="H49" s="518"/>
      <c r="I49" s="517"/>
      <c r="J49" s="519"/>
      <c r="K49" s="519"/>
    </row>
    <row r="50" spans="1:11" s="80" customFormat="1" ht="27" customHeight="1">
      <c r="A50" s="545"/>
      <c r="B50" s="520" t="s">
        <v>797</v>
      </c>
      <c r="C50" s="88"/>
      <c r="D50" s="490" t="s">
        <v>94</v>
      </c>
      <c r="E50" s="512">
        <v>1</v>
      </c>
      <c r="F50" s="224" t="s">
        <v>770</v>
      </c>
      <c r="G50" s="517">
        <v>0</v>
      </c>
      <c r="H50" s="542" t="s">
        <v>771</v>
      </c>
      <c r="I50" s="543">
        <f>E50*G50</f>
        <v>0</v>
      </c>
      <c r="J50" s="519">
        <f>G50*1.2</f>
        <v>0</v>
      </c>
      <c r="K50" s="519">
        <f>E50*J50</f>
        <v>0</v>
      </c>
    </row>
    <row r="51" spans="1:11" s="80" customFormat="1" ht="6.75" customHeight="1">
      <c r="A51" s="545"/>
      <c r="B51" s="342"/>
      <c r="C51" s="88"/>
      <c r="D51" s="515"/>
      <c r="E51" s="516"/>
      <c r="F51" s="85"/>
      <c r="G51" s="517"/>
      <c r="H51" s="518"/>
      <c r="I51" s="517"/>
      <c r="J51" s="519"/>
      <c r="K51" s="519"/>
    </row>
    <row r="52" spans="1:11" s="80" customFormat="1" ht="63.75" customHeight="1">
      <c r="A52" s="514">
        <v>2.4</v>
      </c>
      <c r="B52" s="127" t="s">
        <v>798</v>
      </c>
      <c r="C52" s="88"/>
      <c r="D52" s="515"/>
      <c r="E52" s="516"/>
      <c r="F52" s="85"/>
      <c r="G52" s="517"/>
      <c r="H52" s="518"/>
      <c r="I52" s="517"/>
      <c r="J52" s="519"/>
      <c r="K52" s="519"/>
    </row>
    <row r="53" spans="1:11" s="80" customFormat="1" ht="27" customHeight="1">
      <c r="A53" s="545"/>
      <c r="B53" s="127" t="s">
        <v>796</v>
      </c>
      <c r="C53" s="88"/>
      <c r="D53" s="515"/>
      <c r="E53" s="516"/>
      <c r="F53" s="85"/>
      <c r="G53" s="517"/>
      <c r="H53" s="518"/>
      <c r="I53" s="517"/>
      <c r="J53" s="519"/>
      <c r="K53" s="519"/>
    </row>
    <row r="54" spans="1:11" s="80" customFormat="1" ht="24" customHeight="1">
      <c r="A54" s="545"/>
      <c r="B54" s="127" t="s">
        <v>799</v>
      </c>
      <c r="C54" s="88"/>
      <c r="D54" s="490" t="s">
        <v>94</v>
      </c>
      <c r="E54" s="512">
        <v>1</v>
      </c>
      <c r="F54" s="224" t="s">
        <v>770</v>
      </c>
      <c r="G54" s="517">
        <v>0</v>
      </c>
      <c r="H54" s="542" t="s">
        <v>771</v>
      </c>
      <c r="I54" s="543">
        <f>E54*G54</f>
        <v>0</v>
      </c>
      <c r="J54" s="519">
        <f>G54*1.2</f>
        <v>0</v>
      </c>
      <c r="K54" s="519">
        <f>E54*J54</f>
        <v>0</v>
      </c>
    </row>
    <row r="55" spans="1:11" s="80" customFormat="1" ht="6" customHeight="1">
      <c r="A55" s="545"/>
      <c r="B55" s="520"/>
      <c r="C55" s="88"/>
      <c r="D55" s="490"/>
      <c r="E55" s="512"/>
      <c r="F55" s="224"/>
      <c r="G55" s="543"/>
      <c r="H55" s="542"/>
      <c r="I55" s="543"/>
      <c r="J55" s="519"/>
      <c r="K55" s="519"/>
    </row>
    <row r="56" spans="1:11" s="80" customFormat="1" ht="64.5" customHeight="1">
      <c r="A56" s="514">
        <v>2.5</v>
      </c>
      <c r="B56" s="127" t="s">
        <v>800</v>
      </c>
      <c r="C56" s="88"/>
      <c r="D56" s="515"/>
      <c r="E56" s="516"/>
      <c r="F56" s="85"/>
      <c r="G56" s="517"/>
      <c r="H56" s="518"/>
      <c r="I56" s="517"/>
      <c r="J56" s="519"/>
      <c r="K56" s="519"/>
    </row>
    <row r="57" spans="1:11" s="80" customFormat="1" ht="25.5" customHeight="1">
      <c r="A57" s="545"/>
      <c r="B57" s="127" t="s">
        <v>796</v>
      </c>
      <c r="C57" s="88"/>
      <c r="D57" s="515"/>
      <c r="E57" s="516"/>
      <c r="F57" s="85"/>
      <c r="G57" s="517"/>
      <c r="H57" s="518"/>
      <c r="I57" s="517"/>
      <c r="J57" s="519"/>
      <c r="K57" s="519"/>
    </row>
    <row r="58" spans="1:11" s="80" customFormat="1" ht="26.25" customHeight="1">
      <c r="A58" s="545"/>
      <c r="B58" s="127" t="s">
        <v>801</v>
      </c>
      <c r="C58" s="88"/>
      <c r="D58" s="490" t="s">
        <v>94</v>
      </c>
      <c r="E58" s="512">
        <v>4</v>
      </c>
      <c r="F58" s="224" t="s">
        <v>770</v>
      </c>
      <c r="G58" s="517">
        <v>0</v>
      </c>
      <c r="H58" s="542" t="s">
        <v>771</v>
      </c>
      <c r="I58" s="543">
        <f>E58*G58</f>
        <v>0</v>
      </c>
      <c r="J58" s="519">
        <f>G58*1.2</f>
        <v>0</v>
      </c>
      <c r="K58" s="519">
        <f>E58*J58</f>
        <v>0</v>
      </c>
    </row>
    <row r="59" spans="1:11" s="80" customFormat="1" ht="5.25" customHeight="1" hidden="1">
      <c r="A59" s="514"/>
      <c r="B59" s="520"/>
      <c r="C59" s="1"/>
      <c r="D59" s="490"/>
      <c r="E59" s="512"/>
      <c r="F59" s="224"/>
      <c r="G59" s="543"/>
      <c r="H59" s="542"/>
      <c r="I59" s="543"/>
      <c r="J59" s="519"/>
      <c r="K59" s="519"/>
    </row>
    <row r="60" spans="1:11" s="80" customFormat="1" ht="67.5" customHeight="1">
      <c r="A60" s="514">
        <v>2.6</v>
      </c>
      <c r="B60" s="127" t="s">
        <v>802</v>
      </c>
      <c r="C60" s="88"/>
      <c r="D60" s="515"/>
      <c r="E60" s="516"/>
      <c r="F60" s="85"/>
      <c r="G60" s="517"/>
      <c r="H60" s="518"/>
      <c r="I60" s="517"/>
      <c r="J60" s="519"/>
      <c r="K60" s="519"/>
    </row>
    <row r="61" spans="1:11" s="80" customFormat="1" ht="27" customHeight="1">
      <c r="A61" s="545"/>
      <c r="B61" s="127" t="s">
        <v>796</v>
      </c>
      <c r="C61" s="88"/>
      <c r="D61" s="515"/>
      <c r="E61" s="516"/>
      <c r="F61" s="85"/>
      <c r="G61" s="517"/>
      <c r="H61" s="518"/>
      <c r="I61" s="517"/>
      <c r="J61" s="519"/>
      <c r="K61" s="519"/>
    </row>
    <row r="62" spans="1:11" s="80" customFormat="1" ht="26.25" customHeight="1">
      <c r="A62" s="545"/>
      <c r="B62" s="127" t="s">
        <v>803</v>
      </c>
      <c r="C62" s="88"/>
      <c r="D62" s="490" t="s">
        <v>94</v>
      </c>
      <c r="E62" s="512">
        <v>2</v>
      </c>
      <c r="F62" s="224" t="s">
        <v>770</v>
      </c>
      <c r="G62" s="517">
        <v>0</v>
      </c>
      <c r="H62" s="542" t="s">
        <v>771</v>
      </c>
      <c r="I62" s="543">
        <f>E62*G62</f>
        <v>0</v>
      </c>
      <c r="J62" s="519">
        <f>G62*1.2</f>
        <v>0</v>
      </c>
      <c r="K62" s="519">
        <f>E62*J62</f>
        <v>0</v>
      </c>
    </row>
    <row r="63" spans="1:14" ht="0.75" customHeight="1">
      <c r="A63" s="545"/>
      <c r="B63" s="520"/>
      <c r="C63" s="88"/>
      <c r="D63" s="515"/>
      <c r="E63" s="516"/>
      <c r="F63" s="85"/>
      <c r="G63" s="517"/>
      <c r="H63" s="518"/>
      <c r="I63" s="517"/>
      <c r="J63" s="166"/>
      <c r="K63" s="37"/>
      <c r="L63" s="51"/>
      <c r="M63" s="51"/>
      <c r="N63" s="51"/>
    </row>
    <row r="64" spans="1:14" ht="65.25" customHeight="1">
      <c r="A64" s="514">
        <v>2.7</v>
      </c>
      <c r="B64" s="127" t="s">
        <v>804</v>
      </c>
      <c r="C64" s="88"/>
      <c r="D64" s="515"/>
      <c r="E64" s="516"/>
      <c r="F64" s="85"/>
      <c r="G64" s="517"/>
      <c r="H64" s="518"/>
      <c r="I64" s="517"/>
      <c r="J64" s="166"/>
      <c r="K64" s="37"/>
      <c r="L64" s="51"/>
      <c r="M64" s="51"/>
      <c r="N64" s="51"/>
    </row>
    <row r="65" spans="1:11" ht="27.75" customHeight="1">
      <c r="A65" s="545"/>
      <c r="B65" s="127" t="s">
        <v>796</v>
      </c>
      <c r="C65" s="88"/>
      <c r="D65" s="515"/>
      <c r="E65" s="516"/>
      <c r="F65" s="85"/>
      <c r="G65" s="517"/>
      <c r="H65" s="518"/>
      <c r="I65" s="517"/>
      <c r="J65" s="166"/>
      <c r="K65" s="166"/>
    </row>
    <row r="66" spans="1:11" ht="24.75" customHeight="1">
      <c r="A66" s="545"/>
      <c r="B66" s="127" t="s">
        <v>805</v>
      </c>
      <c r="C66" s="88"/>
      <c r="D66" s="490" t="s">
        <v>94</v>
      </c>
      <c r="E66" s="512">
        <v>1</v>
      </c>
      <c r="F66" s="224" t="s">
        <v>770</v>
      </c>
      <c r="G66" s="517">
        <v>0</v>
      </c>
      <c r="H66" s="542" t="s">
        <v>771</v>
      </c>
      <c r="I66" s="543">
        <f>E66*G66</f>
        <v>0</v>
      </c>
      <c r="J66" s="166">
        <f>G66*1.2</f>
        <v>0</v>
      </c>
      <c r="K66" s="166">
        <f>E66*J66</f>
        <v>0</v>
      </c>
    </row>
    <row r="67" spans="1:11" ht="6.75" customHeight="1" hidden="1">
      <c r="A67" s="545"/>
      <c r="B67" s="88"/>
      <c r="C67" s="515"/>
      <c r="D67" s="515"/>
      <c r="E67" s="516"/>
      <c r="F67" s="85"/>
      <c r="G67" s="517"/>
      <c r="H67" s="518"/>
      <c r="I67" s="517"/>
      <c r="J67" s="166"/>
      <c r="K67" s="166"/>
    </row>
    <row r="68" spans="1:11" ht="38.25" customHeight="1">
      <c r="A68" s="514">
        <v>2.8</v>
      </c>
      <c r="B68" s="127" t="s">
        <v>806</v>
      </c>
      <c r="C68" s="1"/>
      <c r="G68" s="166"/>
      <c r="H68" s="546"/>
      <c r="I68" s="166"/>
      <c r="J68" s="166"/>
      <c r="K68" s="166"/>
    </row>
    <row r="69" spans="1:11" ht="24.75" customHeight="1">
      <c r="A69" s="514"/>
      <c r="B69" s="127" t="s">
        <v>807</v>
      </c>
      <c r="C69" s="88"/>
      <c r="D69" s="515" t="s">
        <v>774</v>
      </c>
      <c r="E69" s="516">
        <v>45</v>
      </c>
      <c r="F69" s="85" t="s">
        <v>770</v>
      </c>
      <c r="G69" s="517">
        <v>0</v>
      </c>
      <c r="H69" s="518" t="s">
        <v>771</v>
      </c>
      <c r="I69" s="517">
        <f>E69*G69</f>
        <v>0</v>
      </c>
      <c r="J69" s="166">
        <f>G69*1.2</f>
        <v>0</v>
      </c>
      <c r="K69" s="166">
        <f>E69*J69</f>
        <v>0</v>
      </c>
    </row>
    <row r="70" spans="1:11" ht="25.5" customHeight="1">
      <c r="A70" s="514"/>
      <c r="B70" s="127" t="s">
        <v>808</v>
      </c>
      <c r="C70" s="88"/>
      <c r="D70" s="515" t="s">
        <v>774</v>
      </c>
      <c r="E70" s="516">
        <v>215</v>
      </c>
      <c r="F70" s="85" t="s">
        <v>770</v>
      </c>
      <c r="G70" s="517">
        <v>0</v>
      </c>
      <c r="H70" s="518" t="s">
        <v>771</v>
      </c>
      <c r="I70" s="517">
        <f>E70*G70</f>
        <v>0</v>
      </c>
      <c r="J70" s="166">
        <f>G70*1.2</f>
        <v>0</v>
      </c>
      <c r="K70" s="166">
        <f>E70*J70</f>
        <v>0</v>
      </c>
    </row>
    <row r="71" spans="1:11" ht="1.5" customHeight="1">
      <c r="A71" s="514"/>
      <c r="B71" s="127"/>
      <c r="C71" s="88"/>
      <c r="D71" s="515"/>
      <c r="E71" s="516"/>
      <c r="F71" s="85"/>
      <c r="G71" s="517"/>
      <c r="H71" s="518"/>
      <c r="I71" s="517"/>
      <c r="J71" s="166"/>
      <c r="K71" s="166"/>
    </row>
    <row r="72" spans="1:11" ht="67.5" customHeight="1">
      <c r="A72" s="514">
        <v>2.9</v>
      </c>
      <c r="B72" s="127" t="s">
        <v>809</v>
      </c>
      <c r="C72" s="88"/>
      <c r="D72" s="490" t="s">
        <v>94</v>
      </c>
      <c r="E72" s="512">
        <v>1</v>
      </c>
      <c r="F72" s="224" t="s">
        <v>770</v>
      </c>
      <c r="G72" s="517">
        <v>0</v>
      </c>
      <c r="H72" s="542" t="s">
        <v>771</v>
      </c>
      <c r="I72" s="543">
        <f>E72*G72</f>
        <v>0</v>
      </c>
      <c r="J72" s="166">
        <f>G72*1.2</f>
        <v>0</v>
      </c>
      <c r="K72" s="166">
        <f>E72*J72</f>
        <v>0</v>
      </c>
    </row>
    <row r="73" spans="1:11" ht="6.75" customHeight="1" hidden="1">
      <c r="A73" s="514"/>
      <c r="B73" s="127"/>
      <c r="C73" s="88"/>
      <c r="D73" s="515"/>
      <c r="E73" s="516"/>
      <c r="F73" s="85"/>
      <c r="G73" s="517"/>
      <c r="H73" s="518"/>
      <c r="I73" s="517"/>
      <c r="J73" s="166"/>
      <c r="K73" s="166"/>
    </row>
    <row r="74" spans="1:11" ht="28.5" customHeight="1">
      <c r="A74" s="547">
        <v>2.1</v>
      </c>
      <c r="B74" s="127" t="s">
        <v>810</v>
      </c>
      <c r="C74" s="88"/>
      <c r="D74" s="515" t="s">
        <v>774</v>
      </c>
      <c r="E74" s="516">
        <v>11</v>
      </c>
      <c r="F74" s="85" t="s">
        <v>770</v>
      </c>
      <c r="G74" s="517">
        <v>0</v>
      </c>
      <c r="H74" s="518" t="s">
        <v>771</v>
      </c>
      <c r="I74" s="517">
        <f>E74*G74</f>
        <v>0</v>
      </c>
      <c r="J74" s="166">
        <f>G74*1.2</f>
        <v>0</v>
      </c>
      <c r="K74" s="166">
        <f>E74*J74</f>
        <v>0</v>
      </c>
    </row>
    <row r="75" spans="1:11" ht="6" customHeight="1" hidden="1">
      <c r="A75" s="514"/>
      <c r="B75" s="127"/>
      <c r="C75" s="88"/>
      <c r="D75" s="515"/>
      <c r="E75" s="516"/>
      <c r="F75" s="85"/>
      <c r="G75" s="517"/>
      <c r="H75" s="518"/>
      <c r="I75" s="517"/>
      <c r="J75" s="166"/>
      <c r="K75" s="166"/>
    </row>
    <row r="76" spans="1:11" ht="77.25" customHeight="1">
      <c r="A76" s="547">
        <v>2.11</v>
      </c>
      <c r="B76" s="127" t="s">
        <v>811</v>
      </c>
      <c r="C76" s="88"/>
      <c r="D76" s="515" t="s">
        <v>94</v>
      </c>
      <c r="E76" s="516">
        <v>1</v>
      </c>
      <c r="F76" s="85" t="s">
        <v>770</v>
      </c>
      <c r="G76" s="517">
        <v>0</v>
      </c>
      <c r="H76" s="518" t="s">
        <v>771</v>
      </c>
      <c r="I76" s="517">
        <f>E76*G76</f>
        <v>0</v>
      </c>
      <c r="J76" s="166">
        <f>G76*1.2</f>
        <v>0</v>
      </c>
      <c r="K76" s="166">
        <f>E76*J76</f>
        <v>0</v>
      </c>
    </row>
    <row r="77" spans="1:11" ht="5.25" customHeight="1" hidden="1">
      <c r="A77" s="545"/>
      <c r="B77" s="527"/>
      <c r="C77" s="529"/>
      <c r="D77" s="529"/>
      <c r="E77" s="530"/>
      <c r="F77" s="531"/>
      <c r="G77" s="532"/>
      <c r="H77" s="533"/>
      <c r="I77" s="532"/>
      <c r="J77" s="166"/>
      <c r="K77" s="166"/>
    </row>
    <row r="78" spans="1:11" ht="28.5" customHeight="1">
      <c r="A78" s="545"/>
      <c r="B78" s="548" t="s">
        <v>812</v>
      </c>
      <c r="C78" s="88"/>
      <c r="D78" s="490"/>
      <c r="E78" s="516"/>
      <c r="F78" s="85"/>
      <c r="G78" s="517"/>
      <c r="H78" s="727">
        <f>SUM(I36:I77)</f>
        <v>0</v>
      </c>
      <c r="I78" s="727"/>
      <c r="J78" s="538"/>
      <c r="K78" s="538">
        <f>SUM(K36:K77)</f>
        <v>0</v>
      </c>
    </row>
    <row r="79" spans="1:11" ht="8.25" customHeight="1" hidden="1">
      <c r="A79" s="549"/>
      <c r="B79" s="534"/>
      <c r="C79" s="521"/>
      <c r="D79" s="490"/>
      <c r="E79" s="512"/>
      <c r="F79" s="224"/>
      <c r="G79" s="543"/>
      <c r="H79" s="542"/>
      <c r="I79" s="543"/>
      <c r="J79" s="166"/>
      <c r="K79" s="166"/>
    </row>
    <row r="80" spans="1:11" ht="32.25" customHeight="1">
      <c r="A80" s="549"/>
      <c r="B80" s="495" t="s">
        <v>813</v>
      </c>
      <c r="C80" s="521"/>
      <c r="D80" s="490"/>
      <c r="E80" s="512"/>
      <c r="F80" s="224"/>
      <c r="G80" s="543"/>
      <c r="H80" s="542"/>
      <c r="I80" s="543"/>
      <c r="J80" s="166"/>
      <c r="K80" s="166"/>
    </row>
    <row r="81" spans="1:11" ht="5.25" customHeight="1" hidden="1">
      <c r="A81" s="549"/>
      <c r="B81" s="534"/>
      <c r="C81" s="521"/>
      <c r="D81" s="490"/>
      <c r="E81" s="512"/>
      <c r="F81" s="224"/>
      <c r="G81" s="543"/>
      <c r="H81" s="542"/>
      <c r="I81" s="543"/>
      <c r="J81" s="166"/>
      <c r="K81" s="166"/>
    </row>
    <row r="82" spans="1:11" ht="129" customHeight="1">
      <c r="A82" s="514">
        <v>3.1</v>
      </c>
      <c r="B82" s="380" t="s">
        <v>814</v>
      </c>
      <c r="C82" s="521"/>
      <c r="D82" s="515" t="s">
        <v>94</v>
      </c>
      <c r="E82" s="516">
        <v>293</v>
      </c>
      <c r="F82" s="85" t="s">
        <v>770</v>
      </c>
      <c r="G82" s="517">
        <v>0</v>
      </c>
      <c r="H82" s="518" t="s">
        <v>771</v>
      </c>
      <c r="I82" s="517">
        <f>E82*G82</f>
        <v>0</v>
      </c>
      <c r="J82" s="166">
        <f>G82*1.2</f>
        <v>0</v>
      </c>
      <c r="K82" s="166">
        <f>E82*J82</f>
        <v>0</v>
      </c>
    </row>
    <row r="83" spans="1:11" ht="0.75" customHeight="1">
      <c r="A83" s="514"/>
      <c r="B83" s="380"/>
      <c r="C83" s="221"/>
      <c r="D83" s="515"/>
      <c r="E83" s="516"/>
      <c r="F83" s="85"/>
      <c r="G83" s="517"/>
      <c r="H83" s="518"/>
      <c r="I83" s="517"/>
      <c r="J83" s="166"/>
      <c r="K83" s="166"/>
    </row>
    <row r="84" spans="1:11" ht="105" customHeight="1">
      <c r="A84" s="514">
        <v>3.2</v>
      </c>
      <c r="B84" s="380" t="s">
        <v>815</v>
      </c>
      <c r="C84" s="221"/>
      <c r="D84" s="515" t="s">
        <v>94</v>
      </c>
      <c r="E84" s="516">
        <v>198</v>
      </c>
      <c r="F84" s="85" t="s">
        <v>770</v>
      </c>
      <c r="G84" s="517">
        <v>0</v>
      </c>
      <c r="H84" s="518" t="s">
        <v>771</v>
      </c>
      <c r="I84" s="517">
        <f>E84*G84</f>
        <v>0</v>
      </c>
      <c r="J84" s="166">
        <f>G84*1.2</f>
        <v>0</v>
      </c>
      <c r="K84" s="166">
        <f>E84*J84</f>
        <v>0</v>
      </c>
    </row>
    <row r="85" spans="1:11" ht="7.5" customHeight="1" hidden="1">
      <c r="A85" s="2"/>
      <c r="B85" s="380"/>
      <c r="C85" s="377"/>
      <c r="D85" s="236"/>
      <c r="E85" s="236"/>
      <c r="F85" s="236"/>
      <c r="G85" s="550"/>
      <c r="H85" s="551"/>
      <c r="I85" s="550"/>
      <c r="J85" s="166"/>
      <c r="K85" s="166"/>
    </row>
    <row r="86" spans="1:11" ht="92.25" customHeight="1">
      <c r="A86" s="514">
        <v>3.3</v>
      </c>
      <c r="B86" s="380" t="s">
        <v>816</v>
      </c>
      <c r="C86" s="221"/>
      <c r="D86" s="236" t="s">
        <v>94</v>
      </c>
      <c r="E86" s="236">
        <v>9</v>
      </c>
      <c r="F86" s="236" t="s">
        <v>770</v>
      </c>
      <c r="G86" s="550">
        <v>0</v>
      </c>
      <c r="H86" s="551" t="s">
        <v>771</v>
      </c>
      <c r="I86" s="550">
        <f>E86*G86</f>
        <v>0</v>
      </c>
      <c r="J86" s="166">
        <f>G86*1.2</f>
        <v>0</v>
      </c>
      <c r="K86" s="166">
        <f>E86*J86</f>
        <v>0</v>
      </c>
    </row>
    <row r="87" spans="1:11" ht="2.25" customHeight="1" hidden="1">
      <c r="A87" s="514"/>
      <c r="B87" s="380"/>
      <c r="C87" s="221"/>
      <c r="D87" s="236"/>
      <c r="E87" s="236"/>
      <c r="F87" s="236"/>
      <c r="G87" s="550"/>
      <c r="H87" s="551"/>
      <c r="I87" s="550"/>
      <c r="J87" s="166"/>
      <c r="K87" s="166"/>
    </row>
    <row r="88" spans="1:11" ht="104.25" customHeight="1">
      <c r="A88" s="514">
        <v>3.4</v>
      </c>
      <c r="B88" s="380" t="s">
        <v>817</v>
      </c>
      <c r="C88" s="221"/>
      <c r="D88" s="236" t="s">
        <v>94</v>
      </c>
      <c r="E88" s="236">
        <v>220</v>
      </c>
      <c r="F88" s="236" t="s">
        <v>770</v>
      </c>
      <c r="G88" s="550">
        <v>0</v>
      </c>
      <c r="H88" s="551" t="s">
        <v>771</v>
      </c>
      <c r="I88" s="550">
        <f>E88*G88</f>
        <v>0</v>
      </c>
      <c r="J88" s="166">
        <f>G88*1.2</f>
        <v>0</v>
      </c>
      <c r="K88" s="166">
        <f>E88*J88</f>
        <v>0</v>
      </c>
    </row>
    <row r="89" spans="1:11" ht="9.75" customHeight="1" hidden="1">
      <c r="A89" s="2"/>
      <c r="B89" s="380"/>
      <c r="C89" s="377"/>
      <c r="D89" s="490"/>
      <c r="E89" s="516"/>
      <c r="F89" s="224"/>
      <c r="G89" s="543"/>
      <c r="H89" s="542"/>
      <c r="I89" s="543"/>
      <c r="J89" s="166"/>
      <c r="K89" s="166"/>
    </row>
    <row r="90" spans="1:11" ht="87.75" customHeight="1">
      <c r="A90" s="514">
        <v>3.5</v>
      </c>
      <c r="B90" s="379" t="s">
        <v>818</v>
      </c>
      <c r="C90" s="221"/>
      <c r="D90" s="236" t="s">
        <v>94</v>
      </c>
      <c r="E90" s="236">
        <v>26</v>
      </c>
      <c r="F90" s="236" t="s">
        <v>770</v>
      </c>
      <c r="G90" s="550">
        <v>0</v>
      </c>
      <c r="H90" s="551" t="s">
        <v>771</v>
      </c>
      <c r="I90" s="550">
        <f>E90*G90</f>
        <v>0</v>
      </c>
      <c r="J90" s="166">
        <f>G90*1.2</f>
        <v>0</v>
      </c>
      <c r="K90" s="166">
        <f>E90*J90</f>
        <v>0</v>
      </c>
    </row>
    <row r="91" spans="1:11" ht="6.75" customHeight="1">
      <c r="A91" s="547"/>
      <c r="B91" s="377"/>
      <c r="C91" s="377"/>
      <c r="D91" s="552"/>
      <c r="E91" s="552"/>
      <c r="F91" s="552"/>
      <c r="G91" s="553"/>
      <c r="H91" s="554"/>
      <c r="I91" s="553"/>
      <c r="J91" s="166"/>
      <c r="K91" s="166"/>
    </row>
    <row r="92" spans="1:11" ht="26.25" customHeight="1">
      <c r="A92" s="514">
        <v>3.6</v>
      </c>
      <c r="B92" s="377" t="s">
        <v>819</v>
      </c>
      <c r="C92" s="377"/>
      <c r="D92" s="552" t="s">
        <v>94</v>
      </c>
      <c r="E92" s="552">
        <v>25</v>
      </c>
      <c r="F92" s="552" t="s">
        <v>770</v>
      </c>
      <c r="G92" s="553">
        <v>0</v>
      </c>
      <c r="H92" s="554" t="s">
        <v>771</v>
      </c>
      <c r="I92" s="553">
        <f>E92*G92</f>
        <v>0</v>
      </c>
      <c r="J92" s="166">
        <f>G92*1.2</f>
        <v>0</v>
      </c>
      <c r="K92" s="166">
        <f>E92*J92</f>
        <v>0</v>
      </c>
    </row>
    <row r="93" spans="1:11" ht="7.5" customHeight="1">
      <c r="A93" s="547"/>
      <c r="B93" s="377"/>
      <c r="C93" s="377"/>
      <c r="D93" s="552"/>
      <c r="E93" s="552"/>
      <c r="F93" s="552"/>
      <c r="G93" s="553"/>
      <c r="H93" s="554"/>
      <c r="I93" s="553"/>
      <c r="J93" s="166"/>
      <c r="K93" s="166"/>
    </row>
    <row r="94" spans="1:11" ht="25.5" customHeight="1">
      <c r="A94" s="514">
        <v>3.7</v>
      </c>
      <c r="B94" s="377" t="s">
        <v>820</v>
      </c>
      <c r="C94" s="377"/>
      <c r="D94" s="552" t="s">
        <v>94</v>
      </c>
      <c r="E94" s="552">
        <v>48</v>
      </c>
      <c r="F94" s="552" t="s">
        <v>770</v>
      </c>
      <c r="G94" s="553">
        <v>0</v>
      </c>
      <c r="H94" s="554" t="s">
        <v>771</v>
      </c>
      <c r="I94" s="553">
        <f>E94*G94</f>
        <v>0</v>
      </c>
      <c r="J94" s="166">
        <f>G94*1.2</f>
        <v>0</v>
      </c>
      <c r="K94" s="166">
        <f>E94*J94</f>
        <v>0</v>
      </c>
    </row>
    <row r="95" spans="1:11" ht="6" customHeight="1">
      <c r="A95" s="547"/>
      <c r="B95" s="377"/>
      <c r="C95" s="377"/>
      <c r="D95" s="552"/>
      <c r="E95" s="552"/>
      <c r="F95" s="552"/>
      <c r="G95" s="553"/>
      <c r="H95" s="554"/>
      <c r="I95" s="553"/>
      <c r="J95" s="166"/>
      <c r="K95" s="166"/>
    </row>
    <row r="96" spans="1:11" ht="39.75" customHeight="1">
      <c r="A96" s="514">
        <v>3.8</v>
      </c>
      <c r="B96" s="377" t="s">
        <v>821</v>
      </c>
      <c r="C96" s="377"/>
      <c r="D96" s="552" t="s">
        <v>94</v>
      </c>
      <c r="E96" s="552">
        <v>9</v>
      </c>
      <c r="F96" s="552" t="s">
        <v>770</v>
      </c>
      <c r="G96" s="553">
        <v>0</v>
      </c>
      <c r="H96" s="554" t="s">
        <v>771</v>
      </c>
      <c r="I96" s="553">
        <f>E96*G96</f>
        <v>0</v>
      </c>
      <c r="J96" s="166">
        <f>G96*1.2</f>
        <v>0</v>
      </c>
      <c r="K96" s="166">
        <f>E96*J96</f>
        <v>0</v>
      </c>
    </row>
    <row r="97" spans="1:11" ht="9" customHeight="1">
      <c r="A97" s="547"/>
      <c r="B97" s="377"/>
      <c r="C97" s="377"/>
      <c r="D97" s="552"/>
      <c r="E97" s="552"/>
      <c r="F97" s="552"/>
      <c r="G97" s="553"/>
      <c r="H97" s="554"/>
      <c r="I97" s="553"/>
      <c r="J97" s="166"/>
      <c r="K97" s="166"/>
    </row>
    <row r="98" spans="1:11" ht="52.5" customHeight="1">
      <c r="A98" s="514">
        <v>3.9</v>
      </c>
      <c r="B98" s="379" t="s">
        <v>822</v>
      </c>
      <c r="C98" s="377"/>
      <c r="D98" s="552" t="s">
        <v>94</v>
      </c>
      <c r="E98" s="236">
        <v>156</v>
      </c>
      <c r="F98" s="552" t="s">
        <v>770</v>
      </c>
      <c r="G98" s="553">
        <v>0</v>
      </c>
      <c r="H98" s="554" t="s">
        <v>771</v>
      </c>
      <c r="I98" s="553">
        <f>E98*G98</f>
        <v>0</v>
      </c>
      <c r="J98" s="166">
        <f>G98*1.2</f>
        <v>0</v>
      </c>
      <c r="K98" s="166">
        <f>E98*J98</f>
        <v>0</v>
      </c>
    </row>
    <row r="99" spans="1:11" ht="7.5" customHeight="1">
      <c r="A99" s="547"/>
      <c r="B99" s="377"/>
      <c r="C99" s="377"/>
      <c r="D99" s="552"/>
      <c r="E99" s="552"/>
      <c r="F99" s="552"/>
      <c r="G99" s="553"/>
      <c r="H99" s="554"/>
      <c r="I99" s="553"/>
      <c r="J99" s="166"/>
      <c r="K99" s="166"/>
    </row>
    <row r="100" spans="1:11" ht="115.5" customHeight="1">
      <c r="A100" s="547">
        <v>3.1</v>
      </c>
      <c r="B100" s="379" t="s">
        <v>823</v>
      </c>
      <c r="C100" s="377"/>
      <c r="D100" s="515" t="s">
        <v>94</v>
      </c>
      <c r="E100" s="516">
        <v>29</v>
      </c>
      <c r="F100" s="224" t="s">
        <v>770</v>
      </c>
      <c r="G100" s="517">
        <v>0</v>
      </c>
      <c r="H100" s="518" t="s">
        <v>771</v>
      </c>
      <c r="I100" s="517">
        <f>E100*G100</f>
        <v>0</v>
      </c>
      <c r="J100" s="166">
        <f>G100*1.2</f>
        <v>0</v>
      </c>
      <c r="K100" s="166">
        <f>E100*J100</f>
        <v>0</v>
      </c>
    </row>
    <row r="101" spans="1:11" ht="5.25" customHeight="1">
      <c r="A101" s="547"/>
      <c r="B101" s="379"/>
      <c r="C101" s="377"/>
      <c r="D101" s="515"/>
      <c r="E101" s="516"/>
      <c r="F101" s="224"/>
      <c r="G101" s="517"/>
      <c r="H101" s="518"/>
      <c r="I101" s="517"/>
      <c r="J101" s="166"/>
      <c r="K101" s="166"/>
    </row>
    <row r="102" spans="1:11" ht="39" customHeight="1">
      <c r="A102" s="547">
        <v>3.11</v>
      </c>
      <c r="B102" s="379" t="s">
        <v>824</v>
      </c>
      <c r="C102" s="377"/>
      <c r="D102" s="515"/>
      <c r="E102" s="516"/>
      <c r="F102" s="224"/>
      <c r="G102" s="517"/>
      <c r="H102" s="518"/>
      <c r="I102" s="517"/>
      <c r="J102" s="166"/>
      <c r="K102" s="166"/>
    </row>
    <row r="103" spans="1:11" ht="13.5" customHeight="1">
      <c r="A103" s="547"/>
      <c r="B103" s="379" t="s">
        <v>825</v>
      </c>
      <c r="C103" s="377"/>
      <c r="D103" s="515"/>
      <c r="E103" s="516"/>
      <c r="F103" s="224"/>
      <c r="G103" s="517"/>
      <c r="H103" s="518"/>
      <c r="I103" s="517"/>
      <c r="J103" s="166"/>
      <c r="K103" s="166"/>
    </row>
    <row r="104" spans="1:11" ht="13.5" customHeight="1">
      <c r="A104" s="547"/>
      <c r="B104" s="379" t="s">
        <v>826</v>
      </c>
      <c r="C104" s="377"/>
      <c r="D104" s="515"/>
      <c r="E104" s="516"/>
      <c r="F104" s="224"/>
      <c r="G104" s="517"/>
      <c r="H104" s="518"/>
      <c r="I104" s="517"/>
      <c r="J104" s="166"/>
      <c r="K104" s="166"/>
    </row>
    <row r="105" spans="1:11" ht="26.25" customHeight="1">
      <c r="A105" s="547"/>
      <c r="B105" s="379" t="s">
        <v>827</v>
      </c>
      <c r="C105" s="377"/>
      <c r="D105" s="515"/>
      <c r="E105" s="516"/>
      <c r="F105" s="224"/>
      <c r="G105" s="517"/>
      <c r="H105" s="518"/>
      <c r="I105" s="517"/>
      <c r="J105" s="166"/>
      <c r="K105" s="166"/>
    </row>
    <row r="106" spans="1:11" ht="13.5" customHeight="1">
      <c r="A106" s="547"/>
      <c r="B106" s="379" t="s">
        <v>828</v>
      </c>
      <c r="C106" s="377"/>
      <c r="D106" s="515"/>
      <c r="E106" s="516"/>
      <c r="F106" s="224"/>
      <c r="G106" s="517"/>
      <c r="H106" s="518"/>
      <c r="I106" s="517"/>
      <c r="J106" s="166"/>
      <c r="K106" s="166"/>
    </row>
    <row r="107" spans="1:11" ht="13.5" customHeight="1">
      <c r="A107" s="547"/>
      <c r="B107" s="379" t="s">
        <v>829</v>
      </c>
      <c r="C107" s="377"/>
      <c r="D107" s="515" t="s">
        <v>94</v>
      </c>
      <c r="E107" s="516">
        <v>22</v>
      </c>
      <c r="F107" s="224" t="s">
        <v>770</v>
      </c>
      <c r="G107" s="517">
        <v>0</v>
      </c>
      <c r="H107" s="518" t="s">
        <v>771</v>
      </c>
      <c r="I107" s="517">
        <f>E107*G107</f>
        <v>0</v>
      </c>
      <c r="J107" s="166">
        <f>G107*1.2</f>
        <v>0</v>
      </c>
      <c r="K107" s="166">
        <f>E107*J107</f>
        <v>0</v>
      </c>
    </row>
    <row r="108" spans="1:11" ht="6" customHeight="1">
      <c r="A108" s="547"/>
      <c r="B108" s="379"/>
      <c r="C108" s="377"/>
      <c r="D108" s="515"/>
      <c r="E108" s="516"/>
      <c r="F108" s="224"/>
      <c r="G108" s="517"/>
      <c r="H108" s="518"/>
      <c r="I108" s="517"/>
      <c r="J108" s="166"/>
      <c r="K108" s="166"/>
    </row>
    <row r="109" spans="1:11" ht="39" customHeight="1">
      <c r="A109" s="547">
        <v>3.12</v>
      </c>
      <c r="B109" s="379" t="s">
        <v>830</v>
      </c>
      <c r="C109" s="377"/>
      <c r="D109" s="515"/>
      <c r="E109" s="516"/>
      <c r="F109" s="224"/>
      <c r="G109" s="517"/>
      <c r="H109" s="518"/>
      <c r="I109" s="517"/>
      <c r="J109" s="166"/>
      <c r="K109" s="166"/>
    </row>
    <row r="110" spans="1:11" ht="13.5" customHeight="1">
      <c r="A110" s="547"/>
      <c r="B110" s="379" t="s">
        <v>825</v>
      </c>
      <c r="C110" s="377"/>
      <c r="D110" s="515"/>
      <c r="E110" s="516"/>
      <c r="F110" s="224"/>
      <c r="G110" s="517"/>
      <c r="H110" s="518"/>
      <c r="I110" s="517"/>
      <c r="J110" s="166"/>
      <c r="K110" s="166"/>
    </row>
    <row r="111" spans="1:11" ht="13.5" customHeight="1">
      <c r="A111" s="547"/>
      <c r="B111" s="379" t="s">
        <v>831</v>
      </c>
      <c r="C111" s="377"/>
      <c r="D111" s="515"/>
      <c r="E111" s="516"/>
      <c r="F111" s="224"/>
      <c r="G111" s="517"/>
      <c r="H111" s="518"/>
      <c r="I111" s="517"/>
      <c r="J111" s="166"/>
      <c r="K111" s="166"/>
    </row>
    <row r="112" spans="1:11" ht="26.25" customHeight="1">
      <c r="A112" s="547"/>
      <c r="B112" s="379" t="s">
        <v>832</v>
      </c>
      <c r="C112" s="377"/>
      <c r="D112" s="515"/>
      <c r="E112" s="516"/>
      <c r="F112" s="224"/>
      <c r="G112" s="517"/>
      <c r="H112" s="518"/>
      <c r="I112" s="517"/>
      <c r="J112" s="166"/>
      <c r="K112" s="166"/>
    </row>
    <row r="113" spans="1:11" ht="13.5" customHeight="1">
      <c r="A113" s="547"/>
      <c r="B113" s="379" t="s">
        <v>833</v>
      </c>
      <c r="C113" s="377"/>
      <c r="D113" s="515"/>
      <c r="E113" s="516"/>
      <c r="F113" s="224"/>
      <c r="G113" s="517"/>
      <c r="H113" s="518"/>
      <c r="I113" s="517"/>
      <c r="J113" s="166"/>
      <c r="K113" s="166"/>
    </row>
    <row r="114" spans="1:11" ht="13.5" customHeight="1">
      <c r="A114" s="547"/>
      <c r="B114" s="379" t="s">
        <v>834</v>
      </c>
      <c r="C114" s="377"/>
      <c r="D114" s="515" t="s">
        <v>94</v>
      </c>
      <c r="E114" s="516">
        <v>2</v>
      </c>
      <c r="F114" s="224" t="s">
        <v>770</v>
      </c>
      <c r="G114" s="517">
        <v>0</v>
      </c>
      <c r="H114" s="518" t="s">
        <v>771</v>
      </c>
      <c r="I114" s="517">
        <f>E114*G114</f>
        <v>0</v>
      </c>
      <c r="J114" s="166">
        <f>G114*1.2</f>
        <v>0</v>
      </c>
      <c r="K114" s="166">
        <f>E114*J114</f>
        <v>0</v>
      </c>
    </row>
    <row r="115" spans="1:11" ht="10.5" customHeight="1">
      <c r="A115" s="547"/>
      <c r="B115" s="379"/>
      <c r="C115" s="377"/>
      <c r="D115" s="515"/>
      <c r="E115" s="516"/>
      <c r="F115" s="224"/>
      <c r="G115" s="517"/>
      <c r="H115" s="518"/>
      <c r="I115" s="517"/>
      <c r="J115" s="166"/>
      <c r="K115" s="166"/>
    </row>
    <row r="116" spans="1:11" ht="129" customHeight="1">
      <c r="A116" s="547">
        <v>3.13</v>
      </c>
      <c r="B116" s="555" t="s">
        <v>835</v>
      </c>
      <c r="C116" s="377"/>
      <c r="D116" s="552" t="s">
        <v>94</v>
      </c>
      <c r="E116" s="552">
        <v>353</v>
      </c>
      <c r="F116" s="552" t="s">
        <v>770</v>
      </c>
      <c r="G116" s="553">
        <v>0</v>
      </c>
      <c r="H116" s="554" t="s">
        <v>771</v>
      </c>
      <c r="I116" s="553">
        <f>E116*G116</f>
        <v>0</v>
      </c>
      <c r="J116" s="166">
        <f>G116*1.2</f>
        <v>0</v>
      </c>
      <c r="K116" s="166">
        <f>E116*J116</f>
        <v>0</v>
      </c>
    </row>
    <row r="117" spans="1:11" ht="7.5" customHeight="1">
      <c r="A117" s="547"/>
      <c r="B117" s="555"/>
      <c r="C117" s="377"/>
      <c r="D117" s="515"/>
      <c r="E117" s="516"/>
      <c r="F117" s="224"/>
      <c r="G117" s="517"/>
      <c r="H117" s="518"/>
      <c r="I117" s="517"/>
      <c r="J117" s="166"/>
      <c r="K117" s="166"/>
    </row>
    <row r="118" spans="1:11" ht="114.75" customHeight="1">
      <c r="A118" s="547">
        <v>3.14</v>
      </c>
      <c r="B118" s="555" t="s">
        <v>836</v>
      </c>
      <c r="C118" s="377"/>
      <c r="D118" s="552" t="s">
        <v>94</v>
      </c>
      <c r="E118" s="552">
        <v>85</v>
      </c>
      <c r="F118" s="552" t="s">
        <v>770</v>
      </c>
      <c r="G118" s="553">
        <v>0</v>
      </c>
      <c r="H118" s="554" t="s">
        <v>771</v>
      </c>
      <c r="I118" s="553">
        <f>E118*G118</f>
        <v>0</v>
      </c>
      <c r="J118" s="166">
        <f>G118*1.2</f>
        <v>0</v>
      </c>
      <c r="K118" s="166">
        <f>E118*J118</f>
        <v>0</v>
      </c>
    </row>
    <row r="119" spans="1:11" ht="7.5" customHeight="1">
      <c r="A119" s="547"/>
      <c r="B119" s="377"/>
      <c r="C119" s="377"/>
      <c r="D119" s="515"/>
      <c r="E119" s="516"/>
      <c r="F119" s="224"/>
      <c r="G119" s="517"/>
      <c r="H119" s="518"/>
      <c r="I119" s="517"/>
      <c r="J119" s="166"/>
      <c r="K119" s="166"/>
    </row>
    <row r="120" spans="1:11" ht="37.5" customHeight="1">
      <c r="A120" s="547">
        <v>3.15</v>
      </c>
      <c r="B120" s="127" t="s">
        <v>837</v>
      </c>
      <c r="C120" s="523"/>
      <c r="D120" s="556" t="s">
        <v>94</v>
      </c>
      <c r="E120" s="557">
        <v>34</v>
      </c>
      <c r="F120" s="556" t="s">
        <v>770</v>
      </c>
      <c r="G120" s="558">
        <v>0</v>
      </c>
      <c r="H120" s="554" t="s">
        <v>771</v>
      </c>
      <c r="I120" s="559">
        <f>E120*G120</f>
        <v>0</v>
      </c>
      <c r="J120" s="166">
        <f>G120*1.2</f>
        <v>0</v>
      </c>
      <c r="K120" s="166">
        <f>E120*J120</f>
        <v>0</v>
      </c>
    </row>
    <row r="121" spans="1:11" ht="9" customHeight="1">
      <c r="A121" s="547"/>
      <c r="B121" s="560"/>
      <c r="C121" s="560"/>
      <c r="D121" s="561"/>
      <c r="E121" s="561"/>
      <c r="F121" s="561"/>
      <c r="G121" s="554"/>
      <c r="H121" s="554"/>
      <c r="I121" s="554"/>
      <c r="J121" s="166"/>
      <c r="K121" s="166"/>
    </row>
    <row r="122" spans="1:11" ht="38.25" customHeight="1">
      <c r="A122" s="547">
        <v>3.16</v>
      </c>
      <c r="B122" s="127" t="s">
        <v>838</v>
      </c>
      <c r="C122" s="523"/>
      <c r="D122" s="556" t="s">
        <v>94</v>
      </c>
      <c r="E122" s="557">
        <v>19</v>
      </c>
      <c r="F122" s="556" t="s">
        <v>770</v>
      </c>
      <c r="G122" s="558">
        <v>0</v>
      </c>
      <c r="H122" s="554" t="s">
        <v>771</v>
      </c>
      <c r="I122" s="559">
        <f>E122*G122</f>
        <v>0</v>
      </c>
      <c r="J122" s="166">
        <f>G122*1.2</f>
        <v>0</v>
      </c>
      <c r="K122" s="166">
        <f>E122*J122</f>
        <v>0</v>
      </c>
    </row>
    <row r="123" spans="1:11" ht="8.25" customHeight="1">
      <c r="A123" s="547"/>
      <c r="B123" s="560"/>
      <c r="C123" s="560"/>
      <c r="D123" s="561"/>
      <c r="E123" s="561"/>
      <c r="F123" s="561"/>
      <c r="G123" s="554"/>
      <c r="H123" s="554"/>
      <c r="I123" s="554"/>
      <c r="J123" s="166"/>
      <c r="K123" s="166"/>
    </row>
    <row r="124" spans="1:11" ht="38.25" customHeight="1">
      <c r="A124" s="547">
        <v>3.17</v>
      </c>
      <c r="B124" s="562" t="s">
        <v>839</v>
      </c>
      <c r="C124" s="562"/>
      <c r="D124" s="563" t="s">
        <v>94</v>
      </c>
      <c r="E124" s="564">
        <v>94</v>
      </c>
      <c r="F124" s="563" t="s">
        <v>770</v>
      </c>
      <c r="G124" s="565">
        <v>0</v>
      </c>
      <c r="H124" s="565" t="s">
        <v>771</v>
      </c>
      <c r="I124" s="565">
        <f>E124*G124</f>
        <v>0</v>
      </c>
      <c r="J124" s="166">
        <f>G124*1.2</f>
        <v>0</v>
      </c>
      <c r="K124" s="166">
        <f>E124*J124</f>
        <v>0</v>
      </c>
    </row>
    <row r="125" spans="1:11" ht="19.5" customHeight="1">
      <c r="A125" s="547"/>
      <c r="B125" s="534" t="s">
        <v>840</v>
      </c>
      <c r="C125" s="377"/>
      <c r="D125" s="552"/>
      <c r="E125" s="552"/>
      <c r="F125" s="552"/>
      <c r="G125" s="553"/>
      <c r="H125" s="728">
        <f>SUM(I82:I124)</f>
        <v>0</v>
      </c>
      <c r="I125" s="728"/>
      <c r="J125" s="538"/>
      <c r="K125" s="538">
        <f>SUM(K82:K124)</f>
        <v>0</v>
      </c>
    </row>
    <row r="126" spans="1:11" ht="7.5" customHeight="1">
      <c r="A126" s="567"/>
      <c r="B126" s="568"/>
      <c r="C126" s="377"/>
      <c r="D126" s="552"/>
      <c r="E126" s="552"/>
      <c r="F126" s="552"/>
      <c r="G126" s="553"/>
      <c r="H126" s="566"/>
      <c r="I126" s="569"/>
      <c r="J126" s="166"/>
      <c r="K126" s="166"/>
    </row>
    <row r="127" spans="1:11" ht="14.25" customHeight="1">
      <c r="A127" s="567"/>
      <c r="B127" s="568" t="s">
        <v>841</v>
      </c>
      <c r="C127" s="377"/>
      <c r="D127" s="552"/>
      <c r="E127" s="552"/>
      <c r="F127" s="552"/>
      <c r="G127" s="553"/>
      <c r="H127" s="553"/>
      <c r="I127" s="553"/>
      <c r="J127" s="166"/>
      <c r="K127" s="166"/>
    </row>
    <row r="128" spans="1:11" ht="3" customHeight="1">
      <c r="A128" s="567"/>
      <c r="B128" s="377"/>
      <c r="C128" s="377"/>
      <c r="D128" s="552"/>
      <c r="E128" s="552"/>
      <c r="F128" s="552"/>
      <c r="G128" s="553"/>
      <c r="H128" s="554"/>
      <c r="I128" s="553"/>
      <c r="J128" s="166"/>
      <c r="K128" s="166"/>
    </row>
    <row r="129" spans="1:11" ht="129.75" customHeight="1">
      <c r="A129" s="567">
        <v>4.1</v>
      </c>
      <c r="B129" s="377" t="s">
        <v>842</v>
      </c>
      <c r="C129" s="377"/>
      <c r="D129" s="552" t="s">
        <v>94</v>
      </c>
      <c r="E129" s="552">
        <v>1</v>
      </c>
      <c r="F129" s="552" t="s">
        <v>770</v>
      </c>
      <c r="G129" s="553">
        <v>0</v>
      </c>
      <c r="H129" s="554" t="s">
        <v>771</v>
      </c>
      <c r="I129" s="553">
        <f>E129*G129</f>
        <v>0</v>
      </c>
      <c r="J129" s="166">
        <f>G129*1.2</f>
        <v>0</v>
      </c>
      <c r="K129" s="166">
        <f>E129*J129</f>
        <v>0</v>
      </c>
    </row>
    <row r="130" spans="1:11" ht="7.5" customHeight="1">
      <c r="A130" s="567"/>
      <c r="B130" s="377"/>
      <c r="C130" s="377"/>
      <c r="D130" s="552"/>
      <c r="E130" s="552"/>
      <c r="F130" s="552"/>
      <c r="G130" s="553"/>
      <c r="H130" s="554"/>
      <c r="I130" s="553"/>
      <c r="J130" s="166"/>
      <c r="K130" s="166"/>
    </row>
    <row r="131" spans="1:11" ht="69.75" customHeight="1">
      <c r="A131" s="567">
        <v>4.2</v>
      </c>
      <c r="B131" s="562" t="s">
        <v>843</v>
      </c>
      <c r="C131" s="562"/>
      <c r="D131" s="563" t="s">
        <v>94</v>
      </c>
      <c r="E131" s="563">
        <v>1</v>
      </c>
      <c r="F131" s="563" t="s">
        <v>770</v>
      </c>
      <c r="G131" s="565">
        <v>0</v>
      </c>
      <c r="H131" s="565" t="s">
        <v>771</v>
      </c>
      <c r="I131" s="565">
        <f>E131*G131</f>
        <v>0</v>
      </c>
      <c r="J131" s="166">
        <f>G131*1.2</f>
        <v>0</v>
      </c>
      <c r="K131" s="166">
        <f>E131*J131</f>
        <v>0</v>
      </c>
    </row>
    <row r="132" spans="1:11" ht="5.25" customHeight="1">
      <c r="A132" s="567"/>
      <c r="B132" s="560"/>
      <c r="C132" s="560"/>
      <c r="D132" s="561"/>
      <c r="E132" s="561"/>
      <c r="F132" s="561"/>
      <c r="G132" s="554"/>
      <c r="H132" s="554"/>
      <c r="I132" s="554"/>
      <c r="J132" s="166"/>
      <c r="K132" s="166"/>
    </row>
    <row r="133" spans="1:11" ht="17.25" customHeight="1">
      <c r="A133" s="567"/>
      <c r="B133" s="570" t="s">
        <v>844</v>
      </c>
      <c r="C133" s="377"/>
      <c r="D133" s="552"/>
      <c r="E133" s="552"/>
      <c r="F133" s="552"/>
      <c r="G133" s="553"/>
      <c r="H133" s="728">
        <f>SUM(I129:I131)</f>
        <v>0</v>
      </c>
      <c r="I133" s="728"/>
      <c r="J133" s="538"/>
      <c r="K133" s="538">
        <f>SUM(K129:K131)</f>
        <v>0</v>
      </c>
    </row>
    <row r="134" spans="1:11" ht="11.25" customHeight="1">
      <c r="A134" s="567"/>
      <c r="B134" s="377"/>
      <c r="C134" s="377"/>
      <c r="D134" s="377"/>
      <c r="E134" s="377"/>
      <c r="F134" s="377"/>
      <c r="G134" s="553"/>
      <c r="H134" s="553"/>
      <c r="I134" s="553"/>
      <c r="J134" s="166"/>
      <c r="K134" s="166"/>
    </row>
    <row r="135" spans="1:11" ht="15.75" customHeight="1">
      <c r="A135" s="567"/>
      <c r="B135" s="568" t="s">
        <v>845</v>
      </c>
      <c r="C135" s="570"/>
      <c r="D135" s="515"/>
      <c r="E135" s="516"/>
      <c r="F135" s="85"/>
      <c r="G135" s="517"/>
      <c r="H135" s="518"/>
      <c r="I135" s="517"/>
      <c r="J135" s="166"/>
      <c r="K135" s="166"/>
    </row>
    <row r="136" spans="1:11" ht="6" customHeight="1">
      <c r="A136" s="547"/>
      <c r="B136" s="568"/>
      <c r="C136" s="377"/>
      <c r="D136" s="377"/>
      <c r="E136" s="377"/>
      <c r="F136" s="377"/>
      <c r="G136" s="553"/>
      <c r="H136" s="553"/>
      <c r="I136" s="553"/>
      <c r="J136" s="166"/>
      <c r="K136" s="166"/>
    </row>
    <row r="137" spans="1:11" ht="90.75" customHeight="1">
      <c r="A137" s="567">
        <v>5.1</v>
      </c>
      <c r="B137" s="342" t="s">
        <v>846</v>
      </c>
      <c r="C137" s="377"/>
      <c r="D137" s="490" t="s">
        <v>774</v>
      </c>
      <c r="E137" s="552">
        <v>9</v>
      </c>
      <c r="F137" s="552" t="s">
        <v>770</v>
      </c>
      <c r="G137" s="553">
        <v>0</v>
      </c>
      <c r="H137" s="554" t="s">
        <v>771</v>
      </c>
      <c r="I137" s="553">
        <f>E137*G137</f>
        <v>0</v>
      </c>
      <c r="J137" s="166">
        <f>G137*1.2</f>
        <v>0</v>
      </c>
      <c r="K137" s="166">
        <f>E137*J137</f>
        <v>0</v>
      </c>
    </row>
    <row r="138" spans="1:11" ht="9" customHeight="1">
      <c r="A138" s="493"/>
      <c r="B138" s="534"/>
      <c r="C138" s="377"/>
      <c r="D138" s="377"/>
      <c r="E138" s="377"/>
      <c r="F138" s="377"/>
      <c r="G138" s="553"/>
      <c r="H138" s="553"/>
      <c r="I138" s="553"/>
      <c r="J138" s="166"/>
      <c r="K138" s="166"/>
    </row>
    <row r="139" spans="1:11" ht="207" customHeight="1">
      <c r="A139" s="567">
        <v>5.2</v>
      </c>
      <c r="B139" s="342" t="s">
        <v>847</v>
      </c>
      <c r="C139" s="377"/>
      <c r="D139" s="515" t="s">
        <v>774</v>
      </c>
      <c r="E139" s="516">
        <v>4360</v>
      </c>
      <c r="F139" s="85" t="s">
        <v>770</v>
      </c>
      <c r="G139" s="517">
        <v>0</v>
      </c>
      <c r="H139" s="518" t="s">
        <v>771</v>
      </c>
      <c r="I139" s="517">
        <f>E139*G139</f>
        <v>0</v>
      </c>
      <c r="J139" s="166">
        <f>G139*1.2</f>
        <v>0</v>
      </c>
      <c r="K139" s="166">
        <f>E139*J139</f>
        <v>0</v>
      </c>
    </row>
    <row r="140" spans="1:11" ht="6.75" customHeight="1">
      <c r="A140" s="567"/>
      <c r="B140" s="342"/>
      <c r="C140" s="377"/>
      <c r="D140" s="515"/>
      <c r="E140" s="516"/>
      <c r="F140" s="85"/>
      <c r="G140" s="517"/>
      <c r="H140" s="518"/>
      <c r="I140" s="517"/>
      <c r="J140" s="166"/>
      <c r="K140" s="166"/>
    </row>
    <row r="141" spans="1:11" ht="54.75" customHeight="1">
      <c r="A141" s="567">
        <v>5.3</v>
      </c>
      <c r="B141" s="342" t="s">
        <v>848</v>
      </c>
      <c r="C141" s="377"/>
      <c r="D141" s="490" t="s">
        <v>94</v>
      </c>
      <c r="E141" s="512">
        <v>11</v>
      </c>
      <c r="F141" s="85" t="s">
        <v>770</v>
      </c>
      <c r="G141" s="517">
        <v>0</v>
      </c>
      <c r="H141" s="518" t="s">
        <v>771</v>
      </c>
      <c r="I141" s="517">
        <f>E141*G141</f>
        <v>0</v>
      </c>
      <c r="J141" s="166">
        <f>G141*1.2</f>
        <v>0</v>
      </c>
      <c r="K141" s="166">
        <f>E141*J141</f>
        <v>0</v>
      </c>
    </row>
    <row r="142" spans="1:11" ht="6.75" customHeight="1">
      <c r="A142" s="493"/>
      <c r="B142" s="377"/>
      <c r="C142" s="377"/>
      <c r="D142" s="377"/>
      <c r="E142" s="377"/>
      <c r="F142" s="377"/>
      <c r="G142" s="553"/>
      <c r="H142" s="553"/>
      <c r="I142" s="553"/>
      <c r="J142" s="166"/>
      <c r="K142" s="166"/>
    </row>
    <row r="143" spans="1:11" ht="54" customHeight="1">
      <c r="A143" s="567">
        <v>5.4</v>
      </c>
      <c r="B143" s="377" t="s">
        <v>849</v>
      </c>
      <c r="C143" s="377"/>
      <c r="D143" s="490" t="s">
        <v>94</v>
      </c>
      <c r="E143" s="512">
        <v>109</v>
      </c>
      <c r="F143" s="85" t="s">
        <v>770</v>
      </c>
      <c r="G143" s="517">
        <v>0</v>
      </c>
      <c r="H143" s="518" t="s">
        <v>771</v>
      </c>
      <c r="I143" s="517">
        <f>E143*G143</f>
        <v>0</v>
      </c>
      <c r="J143" s="166">
        <f>G143*1.2</f>
        <v>0</v>
      </c>
      <c r="K143" s="166">
        <f>E143*J143</f>
        <v>0</v>
      </c>
    </row>
    <row r="144" spans="1:11" ht="11.25" customHeight="1">
      <c r="A144" s="493"/>
      <c r="B144" s="377"/>
      <c r="C144" s="377"/>
      <c r="D144" s="377"/>
      <c r="E144" s="377"/>
      <c r="F144" s="377"/>
      <c r="G144" s="553"/>
      <c r="H144" s="553"/>
      <c r="I144" s="553"/>
      <c r="J144" s="166"/>
      <c r="K144" s="166"/>
    </row>
    <row r="145" spans="1:11" ht="41.25" customHeight="1">
      <c r="A145" s="567">
        <v>5.4</v>
      </c>
      <c r="B145" s="377" t="s">
        <v>850</v>
      </c>
      <c r="C145" s="377"/>
      <c r="D145" s="273" t="s">
        <v>94</v>
      </c>
      <c r="E145" s="561">
        <v>1</v>
      </c>
      <c r="F145" s="428" t="s">
        <v>770</v>
      </c>
      <c r="G145" s="526">
        <v>0</v>
      </c>
      <c r="H145" s="518" t="s">
        <v>771</v>
      </c>
      <c r="I145" s="526">
        <f>E145*G145</f>
        <v>0</v>
      </c>
      <c r="J145" s="166">
        <f>G145*1.2</f>
        <v>0</v>
      </c>
      <c r="K145" s="166">
        <f>E145*J145</f>
        <v>0</v>
      </c>
    </row>
    <row r="146" spans="1:11" ht="11.25" customHeight="1">
      <c r="A146" s="493"/>
      <c r="B146" s="377"/>
      <c r="C146" s="377"/>
      <c r="D146" s="377"/>
      <c r="E146" s="377"/>
      <c r="F146" s="377"/>
      <c r="G146" s="553"/>
      <c r="H146" s="553"/>
      <c r="I146" s="553"/>
      <c r="J146" s="166"/>
      <c r="K146" s="166"/>
    </row>
    <row r="147" spans="1:11" ht="55.5" customHeight="1">
      <c r="A147" s="567">
        <v>5.5</v>
      </c>
      <c r="B147" s="562" t="s">
        <v>851</v>
      </c>
      <c r="C147" s="571"/>
      <c r="D147" s="572" t="s">
        <v>94</v>
      </c>
      <c r="E147" s="563">
        <v>109</v>
      </c>
      <c r="F147" s="531" t="s">
        <v>770</v>
      </c>
      <c r="G147" s="532">
        <v>0</v>
      </c>
      <c r="H147" s="533" t="s">
        <v>771</v>
      </c>
      <c r="I147" s="532">
        <f>E147*G147</f>
        <v>0</v>
      </c>
      <c r="J147" s="166">
        <f>G147*1.2</f>
        <v>0</v>
      </c>
      <c r="K147" s="166">
        <f>E147*J147</f>
        <v>0</v>
      </c>
    </row>
    <row r="148" spans="1:11" ht="5.25" customHeight="1">
      <c r="A148" s="493"/>
      <c r="B148" s="568"/>
      <c r="C148" s="377"/>
      <c r="D148" s="490"/>
      <c r="E148" s="2"/>
      <c r="F148" s="224"/>
      <c r="G148" s="2"/>
      <c r="H148" s="573"/>
      <c r="I148" s="192"/>
      <c r="J148" s="166"/>
      <c r="K148" s="166"/>
    </row>
    <row r="149" spans="1:11" ht="15" customHeight="1">
      <c r="A149" s="567"/>
      <c r="B149" s="534" t="s">
        <v>852</v>
      </c>
      <c r="C149" s="377"/>
      <c r="D149" s="574"/>
      <c r="E149" s="574"/>
      <c r="F149" s="574"/>
      <c r="G149" s="574"/>
      <c r="H149" s="733">
        <f>SUM(I137:I147)</f>
        <v>0</v>
      </c>
      <c r="I149" s="733"/>
      <c r="J149" s="538"/>
      <c r="K149" s="538">
        <f>SUM(K137:K147)</f>
        <v>0</v>
      </c>
    </row>
    <row r="150" spans="1:9" ht="11.25" customHeight="1">
      <c r="A150" s="493"/>
      <c r="B150" s="2"/>
      <c r="C150" s="377"/>
      <c r="D150" s="490"/>
      <c r="E150" s="2"/>
      <c r="F150" s="224"/>
      <c r="G150" s="2"/>
      <c r="H150" s="224"/>
      <c r="I150" s="489"/>
    </row>
    <row r="151" spans="1:9" ht="11.25" customHeight="1">
      <c r="A151" s="493"/>
      <c r="B151" s="2"/>
      <c r="C151" s="377"/>
      <c r="D151" s="490"/>
      <c r="E151" s="2"/>
      <c r="F151" s="224"/>
      <c r="G151" s="2"/>
      <c r="H151" s="224"/>
      <c r="I151" s="489"/>
    </row>
    <row r="152" spans="1:9" ht="11.25" customHeight="1">
      <c r="A152" s="493"/>
      <c r="B152" s="2"/>
      <c r="C152" s="377"/>
      <c r="D152" s="490"/>
      <c r="E152" s="2"/>
      <c r="F152" s="224"/>
      <c r="G152" s="2"/>
      <c r="H152" s="224"/>
      <c r="I152" s="489"/>
    </row>
    <row r="153" spans="1:9" ht="11.25" customHeight="1">
      <c r="A153" s="493"/>
      <c r="B153" s="2"/>
      <c r="C153" s="377"/>
      <c r="D153" s="490"/>
      <c r="E153" s="2"/>
      <c r="F153" s="224"/>
      <c r="G153" s="2"/>
      <c r="H153" s="224"/>
      <c r="I153" s="489"/>
    </row>
    <row r="154" spans="1:9" ht="11.25" customHeight="1">
      <c r="A154" s="493"/>
      <c r="B154" s="2"/>
      <c r="C154" s="377"/>
      <c r="D154" s="490"/>
      <c r="E154" s="2"/>
      <c r="F154" s="224"/>
      <c r="G154" s="2"/>
      <c r="H154" s="224"/>
      <c r="I154" s="489"/>
    </row>
    <row r="155" spans="1:9" ht="11.25" customHeight="1">
      <c r="A155" s="493"/>
      <c r="B155" s="2"/>
      <c r="C155" s="377"/>
      <c r="D155" s="490"/>
      <c r="E155" s="2"/>
      <c r="F155" s="224"/>
      <c r="G155" s="2"/>
      <c r="H155" s="224"/>
      <c r="I155" s="489"/>
    </row>
    <row r="156" spans="1:9" ht="11.25" customHeight="1">
      <c r="A156" s="493"/>
      <c r="B156" s="2"/>
      <c r="C156" s="377"/>
      <c r="D156" s="490"/>
      <c r="E156" s="2"/>
      <c r="F156" s="224"/>
      <c r="G156" s="2"/>
      <c r="H156" s="224"/>
      <c r="I156" s="489"/>
    </row>
    <row r="157" spans="1:9" ht="11.25" customHeight="1">
      <c r="A157" s="493"/>
      <c r="B157" s="2"/>
      <c r="C157" s="377"/>
      <c r="D157" s="490"/>
      <c r="E157" s="2"/>
      <c r="F157" s="224"/>
      <c r="G157" s="2"/>
      <c r="H157" s="224"/>
      <c r="I157" s="489"/>
    </row>
    <row r="158" spans="1:9" ht="11.25" customHeight="1">
      <c r="A158" s="493"/>
      <c r="B158" s="2"/>
      <c r="C158" s="377"/>
      <c r="D158" s="490"/>
      <c r="E158" s="2"/>
      <c r="F158" s="224"/>
      <c r="G158" s="2"/>
      <c r="H158" s="224"/>
      <c r="I158" s="489"/>
    </row>
    <row r="159" spans="1:9" ht="11.25" customHeight="1">
      <c r="A159" s="493"/>
      <c r="B159" s="2"/>
      <c r="C159" s="377"/>
      <c r="D159" s="490"/>
      <c r="E159" s="2"/>
      <c r="F159" s="224"/>
      <c r="G159" s="2"/>
      <c r="H159" s="224"/>
      <c r="I159" s="489"/>
    </row>
    <row r="160" spans="1:9" ht="11.25" customHeight="1">
      <c r="A160" s="493"/>
      <c r="B160" s="2"/>
      <c r="C160" s="377"/>
      <c r="D160" s="490"/>
      <c r="E160" s="2"/>
      <c r="F160" s="224"/>
      <c r="G160" s="2"/>
      <c r="H160" s="224"/>
      <c r="I160" s="489"/>
    </row>
    <row r="161" spans="1:9" ht="11.25" customHeight="1">
      <c r="A161" s="493"/>
      <c r="B161" s="2"/>
      <c r="C161" s="377"/>
      <c r="D161" s="490"/>
      <c r="E161" s="2"/>
      <c r="F161" s="224"/>
      <c r="G161" s="2"/>
      <c r="H161" s="224"/>
      <c r="I161" s="489"/>
    </row>
    <row r="162" spans="1:9" ht="11.25" customHeight="1">
      <c r="A162" s="493"/>
      <c r="B162" s="2"/>
      <c r="C162" s="377"/>
      <c r="D162" s="490"/>
      <c r="E162" s="2"/>
      <c r="F162" s="224"/>
      <c r="G162" s="2"/>
      <c r="H162" s="224"/>
      <c r="I162" s="489"/>
    </row>
    <row r="163" spans="1:9" ht="11.25" customHeight="1">
      <c r="A163" s="493"/>
      <c r="B163" s="2"/>
      <c r="C163" s="377"/>
      <c r="D163" s="490"/>
      <c r="E163" s="2"/>
      <c r="F163" s="224"/>
      <c r="G163" s="2"/>
      <c r="H163" s="224"/>
      <c r="I163" s="489"/>
    </row>
    <row r="164" spans="1:9" ht="11.25" customHeight="1">
      <c r="A164" s="493"/>
      <c r="B164" s="2"/>
      <c r="C164" s="377"/>
      <c r="D164" s="490"/>
      <c r="E164" s="2"/>
      <c r="F164" s="224"/>
      <c r="G164" s="2"/>
      <c r="H164" s="224"/>
      <c r="I164" s="489"/>
    </row>
    <row r="165" spans="1:9" ht="11.25" customHeight="1">
      <c r="A165" s="493"/>
      <c r="B165" s="2"/>
      <c r="C165" s="377"/>
      <c r="D165" s="490"/>
      <c r="E165" s="2"/>
      <c r="F165" s="224"/>
      <c r="G165" s="2"/>
      <c r="H165" s="224"/>
      <c r="I165" s="489"/>
    </row>
    <row r="166" spans="1:9" ht="11.25" customHeight="1">
      <c r="A166" s="493"/>
      <c r="B166" s="2"/>
      <c r="C166" s="377"/>
      <c r="D166" s="490"/>
      <c r="E166" s="2"/>
      <c r="F166" s="224"/>
      <c r="G166" s="2"/>
      <c r="H166" s="224"/>
      <c r="I166" s="489"/>
    </row>
    <row r="167" spans="1:9" ht="11.25" customHeight="1">
      <c r="A167" s="493"/>
      <c r="B167" s="2"/>
      <c r="C167" s="377"/>
      <c r="D167" s="490"/>
      <c r="E167" s="2"/>
      <c r="F167" s="224"/>
      <c r="G167" s="2"/>
      <c r="H167" s="224"/>
      <c r="I167" s="489"/>
    </row>
    <row r="168" spans="1:9" ht="11.25" customHeight="1">
      <c r="A168" s="493"/>
      <c r="B168" s="2"/>
      <c r="C168" s="377"/>
      <c r="D168" s="490"/>
      <c r="E168" s="2"/>
      <c r="F168" s="224"/>
      <c r="G168" s="2"/>
      <c r="H168" s="224"/>
      <c r="I168" s="489"/>
    </row>
    <row r="169" spans="1:9" ht="11.25" customHeight="1">
      <c r="A169" s="493"/>
      <c r="B169" s="2"/>
      <c r="C169" s="377"/>
      <c r="D169" s="490"/>
      <c r="E169" s="2"/>
      <c r="F169" s="224"/>
      <c r="G169" s="2"/>
      <c r="H169" s="224"/>
      <c r="I169" s="489"/>
    </row>
    <row r="170" spans="1:9" ht="11.25" customHeight="1">
      <c r="A170" s="493"/>
      <c r="B170" s="2"/>
      <c r="C170" s="377"/>
      <c r="D170" s="490"/>
      <c r="E170" s="2"/>
      <c r="F170" s="224"/>
      <c r="G170" s="2"/>
      <c r="H170" s="224"/>
      <c r="I170" s="489"/>
    </row>
    <row r="171" spans="1:9" ht="11.25" customHeight="1">
      <c r="A171" s="493"/>
      <c r="B171" s="2"/>
      <c r="C171" s="377"/>
      <c r="D171" s="490"/>
      <c r="E171" s="2"/>
      <c r="F171" s="224"/>
      <c r="G171" s="2"/>
      <c r="H171" s="224"/>
      <c r="I171" s="489"/>
    </row>
    <row r="172" spans="1:9" ht="11.25" customHeight="1">
      <c r="A172" s="493"/>
      <c r="B172" s="2"/>
      <c r="C172" s="377"/>
      <c r="D172" s="490"/>
      <c r="E172" s="2"/>
      <c r="F172" s="224"/>
      <c r="G172" s="2"/>
      <c r="H172" s="224"/>
      <c r="I172" s="489"/>
    </row>
    <row r="173" spans="1:9" ht="11.25" customHeight="1">
      <c r="A173" s="493"/>
      <c r="B173" s="2"/>
      <c r="C173" s="377"/>
      <c r="D173" s="490"/>
      <c r="E173" s="2"/>
      <c r="F173" s="224"/>
      <c r="G173" s="2"/>
      <c r="H173" s="224"/>
      <c r="I173" s="489"/>
    </row>
    <row r="174" spans="1:9" ht="11.25" customHeight="1">
      <c r="A174" s="493"/>
      <c r="B174" s="2"/>
      <c r="C174" s="377"/>
      <c r="D174" s="490"/>
      <c r="E174" s="2"/>
      <c r="F174" s="224"/>
      <c r="G174" s="2"/>
      <c r="H174" s="224"/>
      <c r="I174" s="489"/>
    </row>
    <row r="175" spans="1:9" ht="11.25" customHeight="1">
      <c r="A175" s="493"/>
      <c r="B175" s="2"/>
      <c r="C175" s="377"/>
      <c r="D175" s="490"/>
      <c r="E175" s="2"/>
      <c r="F175" s="224"/>
      <c r="G175" s="2"/>
      <c r="H175" s="224"/>
      <c r="I175" s="489"/>
    </row>
    <row r="176" spans="1:9" ht="11.25" customHeight="1">
      <c r="A176" s="493"/>
      <c r="B176" s="2"/>
      <c r="C176" s="377"/>
      <c r="D176" s="490"/>
      <c r="E176" s="2"/>
      <c r="F176" s="224"/>
      <c r="G176" s="2"/>
      <c r="H176" s="224"/>
      <c r="I176" s="489"/>
    </row>
    <row r="177" spans="1:9" ht="11.25" customHeight="1">
      <c r="A177" s="2"/>
      <c r="B177" s="2"/>
      <c r="C177" s="2"/>
      <c r="D177" s="490"/>
      <c r="E177" s="2"/>
      <c r="F177" s="224"/>
      <c r="G177" s="2"/>
      <c r="H177" s="224"/>
      <c r="I177" s="489"/>
    </row>
    <row r="178" spans="1:9" ht="5.25" customHeight="1">
      <c r="A178" s="2"/>
      <c r="B178" s="2"/>
      <c r="C178" s="2"/>
      <c r="D178" s="490"/>
      <c r="E178" s="2"/>
      <c r="F178" s="224"/>
      <c r="G178" s="2"/>
      <c r="H178" s="224"/>
      <c r="I178" s="489"/>
    </row>
    <row r="179" spans="1:11" ht="24" customHeight="1">
      <c r="A179" s="2"/>
      <c r="B179" s="575" t="s">
        <v>853</v>
      </c>
      <c r="C179" s="2"/>
      <c r="D179" s="490"/>
      <c r="E179" s="2"/>
      <c r="F179" s="224"/>
      <c r="G179" s="2"/>
      <c r="H179" s="224"/>
      <c r="I179" s="576" t="s">
        <v>684</v>
      </c>
      <c r="K179" s="256" t="s">
        <v>685</v>
      </c>
    </row>
    <row r="180" spans="1:9" ht="12.75">
      <c r="A180" s="2"/>
      <c r="B180" s="2"/>
      <c r="C180" s="2"/>
      <c r="D180" s="490"/>
      <c r="E180" s="2"/>
      <c r="F180" s="224"/>
      <c r="G180" s="2"/>
      <c r="H180" s="44"/>
      <c r="I180" s="577"/>
    </row>
    <row r="181" spans="1:11" ht="15">
      <c r="A181" s="578" t="s">
        <v>84</v>
      </c>
      <c r="B181" s="579" t="s">
        <v>854</v>
      </c>
      <c r="C181" s="88"/>
      <c r="D181" s="580" t="s">
        <v>855</v>
      </c>
      <c r="E181" s="516"/>
      <c r="F181" s="85"/>
      <c r="G181" s="516"/>
      <c r="H181" s="727">
        <f>H33</f>
        <v>0</v>
      </c>
      <c r="I181" s="734"/>
      <c r="J181" s="166"/>
      <c r="K181" s="538">
        <f>K33</f>
        <v>0</v>
      </c>
    </row>
    <row r="182" spans="1:11" ht="11.25" customHeight="1">
      <c r="A182" s="578"/>
      <c r="B182" s="581"/>
      <c r="C182" s="2"/>
      <c r="D182" s="490"/>
      <c r="E182" s="2"/>
      <c r="F182" s="224"/>
      <c r="G182" s="2"/>
      <c r="H182" s="573"/>
      <c r="I182" s="192"/>
      <c r="J182" s="166"/>
      <c r="K182" s="538"/>
    </row>
    <row r="183" spans="1:11" ht="28.5" customHeight="1">
      <c r="A183" s="578" t="s">
        <v>262</v>
      </c>
      <c r="B183" s="579" t="s">
        <v>856</v>
      </c>
      <c r="C183" s="2"/>
      <c r="D183" s="580" t="s">
        <v>855</v>
      </c>
      <c r="E183" s="582"/>
      <c r="F183" s="582"/>
      <c r="G183" s="583"/>
      <c r="H183" s="727">
        <f>H78</f>
        <v>0</v>
      </c>
      <c r="I183" s="734"/>
      <c r="J183" s="166"/>
      <c r="K183" s="538">
        <f>K78</f>
        <v>0</v>
      </c>
    </row>
    <row r="184" spans="1:11" ht="11.25" customHeight="1">
      <c r="A184" s="578"/>
      <c r="B184" s="581"/>
      <c r="C184" s="2"/>
      <c r="D184" s="490"/>
      <c r="E184" s="2"/>
      <c r="F184" s="224"/>
      <c r="G184" s="2"/>
      <c r="H184" s="573"/>
      <c r="I184" s="192"/>
      <c r="J184" s="166"/>
      <c r="K184" s="538"/>
    </row>
    <row r="185" spans="1:11" ht="15" customHeight="1">
      <c r="A185" s="578" t="s">
        <v>58</v>
      </c>
      <c r="B185" s="579" t="s">
        <v>857</v>
      </c>
      <c r="C185" s="521"/>
      <c r="D185" s="580" t="s">
        <v>855</v>
      </c>
      <c r="E185" s="582"/>
      <c r="F185" s="582"/>
      <c r="G185" s="583"/>
      <c r="H185" s="735">
        <f>H125</f>
        <v>0</v>
      </c>
      <c r="I185" s="735"/>
      <c r="J185" s="166"/>
      <c r="K185" s="538">
        <f>K125</f>
        <v>0</v>
      </c>
    </row>
    <row r="186" spans="1:11" ht="11.25" customHeight="1">
      <c r="A186" s="578"/>
      <c r="B186" s="581"/>
      <c r="C186" s="2"/>
      <c r="D186" s="490"/>
      <c r="E186" s="2"/>
      <c r="F186" s="224"/>
      <c r="G186" s="2"/>
      <c r="H186" s="573"/>
      <c r="I186" s="192"/>
      <c r="J186" s="166"/>
      <c r="K186" s="538"/>
    </row>
    <row r="187" spans="1:11" ht="15" customHeight="1">
      <c r="A187" s="578" t="s">
        <v>187</v>
      </c>
      <c r="B187" s="584" t="s">
        <v>858</v>
      </c>
      <c r="C187" s="570"/>
      <c r="D187" s="580" t="s">
        <v>855</v>
      </c>
      <c r="E187" s="582"/>
      <c r="F187" s="552"/>
      <c r="G187" s="552"/>
      <c r="H187" s="736">
        <f>H133</f>
        <v>0</v>
      </c>
      <c r="I187" s="736"/>
      <c r="J187" s="166"/>
      <c r="K187" s="538">
        <f>K133</f>
        <v>0</v>
      </c>
    </row>
    <row r="188" spans="1:11" ht="11.25" customHeight="1">
      <c r="A188" s="578"/>
      <c r="B188" s="581"/>
      <c r="C188" s="2"/>
      <c r="D188" s="490"/>
      <c r="E188" s="2"/>
      <c r="F188" s="224"/>
      <c r="G188" s="2"/>
      <c r="H188" s="573"/>
      <c r="I188" s="192"/>
      <c r="J188" s="166"/>
      <c r="K188" s="538"/>
    </row>
    <row r="189" spans="1:11" ht="16.5" customHeight="1">
      <c r="A189" s="578" t="s">
        <v>412</v>
      </c>
      <c r="B189" s="579" t="s">
        <v>859</v>
      </c>
      <c r="C189" s="570"/>
      <c r="D189" s="580" t="s">
        <v>855</v>
      </c>
      <c r="E189" s="582"/>
      <c r="F189" s="552"/>
      <c r="G189" s="552"/>
      <c r="H189" s="727">
        <f>H149</f>
        <v>0</v>
      </c>
      <c r="I189" s="734"/>
      <c r="J189" s="166"/>
      <c r="K189" s="538">
        <f>K149</f>
        <v>0</v>
      </c>
    </row>
    <row r="190" spans="1:11" ht="11.25" customHeight="1">
      <c r="A190" s="578"/>
      <c r="B190" s="581"/>
      <c r="C190" s="2"/>
      <c r="D190" s="490"/>
      <c r="E190" s="2"/>
      <c r="F190" s="224"/>
      <c r="G190" s="2"/>
      <c r="H190" s="573"/>
      <c r="I190" s="192"/>
      <c r="J190" s="166"/>
      <c r="K190" s="538"/>
    </row>
    <row r="191" spans="1:11" ht="17.25" customHeight="1">
      <c r="A191" s="578"/>
      <c r="B191" s="579"/>
      <c r="C191" s="2"/>
      <c r="D191" s="580"/>
      <c r="E191" s="2"/>
      <c r="F191" s="224"/>
      <c r="G191" s="2"/>
      <c r="H191" s="573"/>
      <c r="I191" s="585"/>
      <c r="J191" s="166"/>
      <c r="K191" s="538"/>
    </row>
    <row r="192" spans="1:11" ht="37.5" customHeight="1">
      <c r="A192" s="578"/>
      <c r="B192" s="586" t="s">
        <v>860</v>
      </c>
      <c r="C192" s="587"/>
      <c r="D192" s="588"/>
      <c r="E192" s="587"/>
      <c r="F192" s="589"/>
      <c r="G192" s="587"/>
      <c r="H192" s="729">
        <f>SUM(H181:H190)</f>
        <v>0</v>
      </c>
      <c r="I192" s="730"/>
      <c r="J192" s="590"/>
      <c r="K192" s="591">
        <f>SUM(K181:K190)</f>
        <v>0</v>
      </c>
    </row>
    <row r="193" spans="1:9" ht="25.5">
      <c r="A193" s="2"/>
      <c r="B193" s="574" t="s">
        <v>861</v>
      </c>
      <c r="C193" s="2"/>
      <c r="D193" s="224"/>
      <c r="E193" s="224"/>
      <c r="F193" s="224"/>
      <c r="G193" s="224"/>
      <c r="H193" s="224"/>
      <c r="I193" s="224"/>
    </row>
    <row r="194" spans="1:9" ht="13.5" customHeight="1">
      <c r="A194" s="2"/>
      <c r="B194" s="731" t="s">
        <v>861</v>
      </c>
      <c r="C194" s="732"/>
      <c r="D194" s="732"/>
      <c r="E194" s="732"/>
      <c r="F194" s="732"/>
      <c r="G194" s="2"/>
      <c r="H194" s="224"/>
      <c r="I194" s="489"/>
    </row>
    <row r="195" spans="1:9" ht="12.75" customHeight="1">
      <c r="A195" s="2"/>
      <c r="B195" s="2"/>
      <c r="C195" s="2"/>
      <c r="D195" s="490"/>
      <c r="E195" s="2"/>
      <c r="F195" s="224"/>
      <c r="G195" s="2"/>
      <c r="H195" s="224"/>
      <c r="I195" s="489"/>
    </row>
    <row r="196" spans="1:9" ht="25.5">
      <c r="A196" s="2"/>
      <c r="B196" s="574" t="s">
        <v>862</v>
      </c>
      <c r="C196" s="574"/>
      <c r="D196" s="490"/>
      <c r="E196" s="2"/>
      <c r="F196" s="224"/>
      <c r="G196" s="2"/>
      <c r="H196" s="224"/>
      <c r="I196" s="489"/>
    </row>
    <row r="197" spans="1:9" ht="12.75">
      <c r="A197" s="2"/>
      <c r="B197" s="2"/>
      <c r="C197" s="224"/>
      <c r="D197" s="490"/>
      <c r="E197" s="2"/>
      <c r="F197" s="224"/>
      <c r="G197" s="2"/>
      <c r="H197" s="224"/>
      <c r="I197" s="489"/>
    </row>
  </sheetData>
  <sheetProtection/>
  <mergeCells count="20">
    <mergeCell ref="H192:I192"/>
    <mergeCell ref="B194:F194"/>
    <mergeCell ref="H149:I149"/>
    <mergeCell ref="H181:I181"/>
    <mergeCell ref="H183:I183"/>
    <mergeCell ref="H185:I185"/>
    <mergeCell ref="H187:I187"/>
    <mergeCell ref="H189:I189"/>
    <mergeCell ref="B10:H10"/>
    <mergeCell ref="B11:H11"/>
    <mergeCell ref="H33:I33"/>
    <mergeCell ref="H78:I78"/>
    <mergeCell ref="H125:I125"/>
    <mergeCell ref="H133:I133"/>
    <mergeCell ref="A1:G3"/>
    <mergeCell ref="B5:H5"/>
    <mergeCell ref="B6:H6"/>
    <mergeCell ref="B7:H7"/>
    <mergeCell ref="B8:H8"/>
    <mergeCell ref="B9:H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Milicevic</dc:creator>
  <cp:keywords/>
  <dc:description/>
  <cp:lastModifiedBy>Boban</cp:lastModifiedBy>
  <cp:lastPrinted>2019-10-30T09:48:32Z</cp:lastPrinted>
  <dcterms:created xsi:type="dcterms:W3CDTF">2008-01-01T04:29:32Z</dcterms:created>
  <dcterms:modified xsi:type="dcterms:W3CDTF">2019-11-14T11:21:19Z</dcterms:modified>
  <cp:category/>
  <cp:version/>
  <cp:contentType/>
  <cp:contentStatus/>
</cp:coreProperties>
</file>